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ait-my.sharepoint.com/personal/luciana_daleo_enea_it/Documents/Documenti/CONSUNTIVO 2023/TRASPARENZA 2023/File Carlo/da inviare/"/>
    </mc:Choice>
  </mc:AlternateContent>
  <xr:revisionPtr revIDLastSave="36" documentId="13_ncr:1_{9BAF24CA-B436-417B-BD2C-FCBE3C9D8188}" xr6:coauthVersionLast="47" xr6:coauthVersionMax="47" xr10:uidLastSave="{E5189B51-C662-4505-A456-31269387B744}"/>
  <bookViews>
    <workbookView xWindow="-120" yWindow="-120" windowWidth="38640" windowHeight="21240" xr2:uid="{00000000-000D-0000-FFFF-FFFF00000000}"/>
  </bookViews>
  <sheets>
    <sheet name="ENTRATE" sheetId="4" r:id="rId1"/>
    <sheet name="USCITE" sheetId="5" r:id="rId2"/>
    <sheet name="Conto Economico 2023" sheetId="6" r:id="rId3"/>
    <sheet name="STATO PATRIMONIALE 2023" sheetId="7" r:id="rId4"/>
    <sheet name="RendicontoUsciteEnte_Matrice202" sheetId="1" state="hidden" r:id="rId5"/>
    <sheet name="RendicontoEntrateEnte_Matrice20" sheetId="3" state="hidden" r:id="rId6"/>
  </sheets>
  <definedNames>
    <definedName name="_xlnm._FilterDatabase" localSheetId="5" hidden="1">RendicontoEntrateEnte_Matrice20!$A$2:$X$291</definedName>
    <definedName name="_xlnm._FilterDatabase" localSheetId="4" hidden="1">RendicontoUsciteEnte_Matrice202!$A$2:$X$559</definedName>
    <definedName name="_xlnm.Print_Area" localSheetId="0">ENTRATE!$E$2:$I$43</definedName>
    <definedName name="_xlnm.Print_Area" localSheetId="1">USCITE!$E$2:$I$44</definedName>
    <definedName name="RendicontoEntrateEnte_Matrice2023_Simulazione">RendicontoEntrateEnte_Matrice20!$A$2:$X$287</definedName>
    <definedName name="RendicontoUsciteEnte_Matrice2023_Simulazione">RendicontoUsciteEnte_Matrice202!$A$2:$X$556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4" l="1"/>
  <c r="H38" i="4"/>
  <c r="I38" i="4"/>
  <c r="G38" i="4"/>
  <c r="E38" i="4"/>
  <c r="E30" i="4"/>
  <c r="B14" i="7"/>
  <c r="D12" i="7"/>
  <c r="D9" i="7"/>
  <c r="D19" i="7" s="1"/>
  <c r="B8" i="7"/>
  <c r="B19" i="7" s="1"/>
  <c r="B6" i="6"/>
  <c r="B9" i="6" s="1"/>
  <c r="B11" i="6" s="1"/>
  <c r="I40" i="5" l="1"/>
  <c r="H40" i="5"/>
  <c r="G40" i="5"/>
  <c r="I36" i="5"/>
  <c r="H36" i="5"/>
  <c r="G36" i="5"/>
  <c r="G38" i="5" s="1"/>
  <c r="I32" i="5"/>
  <c r="I34" i="5" s="1"/>
  <c r="H32" i="5"/>
  <c r="G32" i="5"/>
  <c r="I31" i="5"/>
  <c r="H31" i="5"/>
  <c r="G31" i="5"/>
  <c r="I30" i="5"/>
  <c r="H30" i="5"/>
  <c r="G30" i="5"/>
  <c r="I29" i="5"/>
  <c r="H29" i="5"/>
  <c r="H34" i="5" s="1"/>
  <c r="G29" i="5"/>
  <c r="I28" i="5"/>
  <c r="H28" i="5"/>
  <c r="G28" i="5"/>
  <c r="I24" i="5"/>
  <c r="I25" i="5" s="1"/>
  <c r="H24" i="5"/>
  <c r="H25" i="5" s="1"/>
  <c r="G24" i="5"/>
  <c r="I21" i="5"/>
  <c r="I22" i="5" s="1"/>
  <c r="H21" i="5"/>
  <c r="H22" i="5" s="1"/>
  <c r="G21" i="5"/>
  <c r="I18" i="5"/>
  <c r="H18" i="5"/>
  <c r="G18" i="5"/>
  <c r="I15" i="5"/>
  <c r="H15" i="5"/>
  <c r="G15" i="5"/>
  <c r="I14" i="5"/>
  <c r="H14" i="5"/>
  <c r="G14" i="5"/>
  <c r="I13" i="5"/>
  <c r="H13" i="5"/>
  <c r="G13" i="5"/>
  <c r="I12" i="5"/>
  <c r="H12" i="5"/>
  <c r="G12" i="5"/>
  <c r="I11" i="5"/>
  <c r="H11" i="5"/>
  <c r="G11" i="5"/>
  <c r="I10" i="5"/>
  <c r="H10" i="5"/>
  <c r="H16" i="5" s="1"/>
  <c r="G10" i="5"/>
  <c r="I7" i="5"/>
  <c r="H7" i="5"/>
  <c r="G7" i="5"/>
  <c r="I6" i="5"/>
  <c r="H6" i="5"/>
  <c r="G6" i="5"/>
  <c r="I5" i="5"/>
  <c r="I8" i="5" s="1"/>
  <c r="H5" i="5"/>
  <c r="G5" i="5"/>
  <c r="G8" i="5" s="1"/>
  <c r="I42" i="5"/>
  <c r="H42" i="5"/>
  <c r="G42" i="5"/>
  <c r="E42" i="5"/>
  <c r="I41" i="5"/>
  <c r="H41" i="5"/>
  <c r="G41" i="5"/>
  <c r="E41" i="5"/>
  <c r="E39" i="5"/>
  <c r="I38" i="5"/>
  <c r="H38" i="5"/>
  <c r="E38" i="5"/>
  <c r="I37" i="5"/>
  <c r="H37" i="5"/>
  <c r="G37" i="5"/>
  <c r="E37" i="5"/>
  <c r="E35" i="5"/>
  <c r="E34" i="5"/>
  <c r="H33" i="5"/>
  <c r="G33" i="5"/>
  <c r="E33" i="5"/>
  <c r="E27" i="5"/>
  <c r="E26" i="5"/>
  <c r="G25" i="5"/>
  <c r="E25" i="5"/>
  <c r="E23" i="5"/>
  <c r="G22" i="5"/>
  <c r="E22" i="5"/>
  <c r="E20" i="5"/>
  <c r="I19" i="5"/>
  <c r="H19" i="5"/>
  <c r="G19" i="5"/>
  <c r="E19" i="5"/>
  <c r="E17" i="5"/>
  <c r="E16" i="5"/>
  <c r="E9" i="5"/>
  <c r="E8" i="5"/>
  <c r="E4" i="5"/>
  <c r="I41" i="4"/>
  <c r="I42" i="4" s="1"/>
  <c r="H41" i="4"/>
  <c r="H42" i="4" s="1"/>
  <c r="G41" i="4"/>
  <c r="G42" i="4" s="1"/>
  <c r="I37" i="4"/>
  <c r="I39" i="4" s="1"/>
  <c r="H37" i="4"/>
  <c r="H39" i="4" s="1"/>
  <c r="G37" i="4"/>
  <c r="I33" i="4"/>
  <c r="H33" i="4"/>
  <c r="G33" i="4"/>
  <c r="I32" i="4"/>
  <c r="H32" i="4"/>
  <c r="G32" i="4"/>
  <c r="I29" i="4"/>
  <c r="H29" i="4"/>
  <c r="G29" i="4"/>
  <c r="I28" i="4"/>
  <c r="H28" i="4"/>
  <c r="G28" i="4"/>
  <c r="I27" i="4"/>
  <c r="H27" i="4"/>
  <c r="G27" i="4"/>
  <c r="I24" i="4"/>
  <c r="H24" i="4"/>
  <c r="G24" i="4"/>
  <c r="I23" i="4"/>
  <c r="H23" i="4"/>
  <c r="G23" i="4"/>
  <c r="I22" i="4"/>
  <c r="H22" i="4"/>
  <c r="G22" i="4"/>
  <c r="I21" i="4"/>
  <c r="H21" i="4"/>
  <c r="G21" i="4"/>
  <c r="I17" i="4"/>
  <c r="H17" i="4"/>
  <c r="G17" i="4"/>
  <c r="I16" i="4"/>
  <c r="H16" i="4"/>
  <c r="G16" i="4"/>
  <c r="I15" i="4"/>
  <c r="H15" i="4"/>
  <c r="G15" i="4"/>
  <c r="I14" i="4"/>
  <c r="H14" i="4"/>
  <c r="G14" i="4"/>
  <c r="I13" i="4"/>
  <c r="H13" i="4"/>
  <c r="G13" i="4"/>
  <c r="I10" i="4"/>
  <c r="H10" i="4"/>
  <c r="G10" i="4"/>
  <c r="I9" i="4"/>
  <c r="H9" i="4"/>
  <c r="G9" i="4"/>
  <c r="I8" i="4"/>
  <c r="H8" i="4"/>
  <c r="G8" i="4"/>
  <c r="I7" i="4"/>
  <c r="H7" i="4"/>
  <c r="G7" i="4"/>
  <c r="E42" i="4"/>
  <c r="D40" i="4"/>
  <c r="E40" i="4"/>
  <c r="G39" i="4"/>
  <c r="E39" i="4"/>
  <c r="D37" i="4"/>
  <c r="E36" i="4"/>
  <c r="E35" i="4"/>
  <c r="E34" i="4"/>
  <c r="E31" i="4"/>
  <c r="E26" i="4"/>
  <c r="E25" i="4"/>
  <c r="E20" i="4"/>
  <c r="E19" i="4"/>
  <c r="E18" i="4"/>
  <c r="E12" i="4"/>
  <c r="E11" i="4"/>
  <c r="E6" i="4"/>
  <c r="X288" i="3"/>
  <c r="W288" i="3"/>
  <c r="V288" i="3"/>
  <c r="U288" i="3"/>
  <c r="T288" i="3"/>
  <c r="S288" i="3"/>
  <c r="R288" i="3"/>
  <c r="Q288" i="3"/>
  <c r="P288" i="3"/>
  <c r="O288" i="3"/>
  <c r="N288" i="3"/>
  <c r="X283" i="3"/>
  <c r="W283" i="3"/>
  <c r="V283" i="3"/>
  <c r="U283" i="3"/>
  <c r="T283" i="3"/>
  <c r="S283" i="3"/>
  <c r="R283" i="3"/>
  <c r="Q283" i="3"/>
  <c r="P283" i="3"/>
  <c r="O283" i="3"/>
  <c r="N283" i="3"/>
  <c r="X281" i="3"/>
  <c r="W281" i="3"/>
  <c r="V281" i="3"/>
  <c r="U281" i="3"/>
  <c r="T281" i="3"/>
  <c r="S281" i="3"/>
  <c r="R281" i="3"/>
  <c r="Q281" i="3"/>
  <c r="P281" i="3"/>
  <c r="O281" i="3"/>
  <c r="N281" i="3"/>
  <c r="X279" i="3"/>
  <c r="W279" i="3"/>
  <c r="V279" i="3"/>
  <c r="U279" i="3"/>
  <c r="T279" i="3"/>
  <c r="S279" i="3"/>
  <c r="R279" i="3"/>
  <c r="Q279" i="3"/>
  <c r="P279" i="3"/>
  <c r="O279" i="3"/>
  <c r="N279" i="3"/>
  <c r="X277" i="3"/>
  <c r="W277" i="3"/>
  <c r="V277" i="3"/>
  <c r="U277" i="3"/>
  <c r="T277" i="3"/>
  <c r="S277" i="3"/>
  <c r="R277" i="3"/>
  <c r="Q277" i="3"/>
  <c r="P277" i="3"/>
  <c r="O277" i="3"/>
  <c r="N277" i="3"/>
  <c r="X275" i="3"/>
  <c r="W275" i="3"/>
  <c r="V275" i="3"/>
  <c r="U275" i="3"/>
  <c r="T275" i="3"/>
  <c r="S275" i="3"/>
  <c r="R275" i="3"/>
  <c r="Q275" i="3"/>
  <c r="P275" i="3"/>
  <c r="O275" i="3"/>
  <c r="N275" i="3"/>
  <c r="X273" i="3"/>
  <c r="W273" i="3"/>
  <c r="V273" i="3"/>
  <c r="U273" i="3"/>
  <c r="T273" i="3"/>
  <c r="S273" i="3"/>
  <c r="R273" i="3"/>
  <c r="Q273" i="3"/>
  <c r="P273" i="3"/>
  <c r="O273" i="3"/>
  <c r="N273" i="3"/>
  <c r="X271" i="3"/>
  <c r="W271" i="3"/>
  <c r="V271" i="3"/>
  <c r="U271" i="3"/>
  <c r="T271" i="3"/>
  <c r="S271" i="3"/>
  <c r="R271" i="3"/>
  <c r="Q271" i="3"/>
  <c r="P271" i="3"/>
  <c r="O271" i="3"/>
  <c r="N271" i="3"/>
  <c r="X269" i="3"/>
  <c r="W269" i="3"/>
  <c r="V269" i="3"/>
  <c r="U269" i="3"/>
  <c r="T269" i="3"/>
  <c r="S269" i="3"/>
  <c r="R269" i="3"/>
  <c r="Q269" i="3"/>
  <c r="P269" i="3"/>
  <c r="O269" i="3"/>
  <c r="N269" i="3"/>
  <c r="X265" i="3"/>
  <c r="W265" i="3"/>
  <c r="V265" i="3"/>
  <c r="U265" i="3"/>
  <c r="T265" i="3"/>
  <c r="S265" i="3"/>
  <c r="R265" i="3"/>
  <c r="Q265" i="3"/>
  <c r="P265" i="3"/>
  <c r="O265" i="3"/>
  <c r="N265" i="3"/>
  <c r="X259" i="3"/>
  <c r="W259" i="3"/>
  <c r="V259" i="3"/>
  <c r="U259" i="3"/>
  <c r="T259" i="3"/>
  <c r="S259" i="3"/>
  <c r="R259" i="3"/>
  <c r="Q259" i="3"/>
  <c r="P259" i="3"/>
  <c r="O259" i="3"/>
  <c r="N259" i="3"/>
  <c r="X257" i="3"/>
  <c r="W257" i="3"/>
  <c r="V257" i="3"/>
  <c r="U257" i="3"/>
  <c r="T257" i="3"/>
  <c r="S257" i="3"/>
  <c r="R257" i="3"/>
  <c r="Q257" i="3"/>
  <c r="P257" i="3"/>
  <c r="O257" i="3"/>
  <c r="N257" i="3"/>
  <c r="X255" i="3"/>
  <c r="W255" i="3"/>
  <c r="V255" i="3"/>
  <c r="U255" i="3"/>
  <c r="T255" i="3"/>
  <c r="S255" i="3"/>
  <c r="R255" i="3"/>
  <c r="Q255" i="3"/>
  <c r="P255" i="3"/>
  <c r="O255" i="3"/>
  <c r="N255" i="3"/>
  <c r="X253" i="3"/>
  <c r="W253" i="3"/>
  <c r="V253" i="3"/>
  <c r="U253" i="3"/>
  <c r="T253" i="3"/>
  <c r="S253" i="3"/>
  <c r="R253" i="3"/>
  <c r="Q253" i="3"/>
  <c r="P253" i="3"/>
  <c r="O253" i="3"/>
  <c r="N253" i="3"/>
  <c r="X251" i="3"/>
  <c r="W251" i="3"/>
  <c r="V251" i="3"/>
  <c r="U251" i="3"/>
  <c r="T251" i="3"/>
  <c r="S251" i="3"/>
  <c r="R251" i="3"/>
  <c r="Q251" i="3"/>
  <c r="P251" i="3"/>
  <c r="O251" i="3"/>
  <c r="N251" i="3"/>
  <c r="X249" i="3"/>
  <c r="W249" i="3"/>
  <c r="V249" i="3"/>
  <c r="U249" i="3"/>
  <c r="T249" i="3"/>
  <c r="S249" i="3"/>
  <c r="R249" i="3"/>
  <c r="Q249" i="3"/>
  <c r="P249" i="3"/>
  <c r="O249" i="3"/>
  <c r="N249" i="3"/>
  <c r="X247" i="3"/>
  <c r="W247" i="3"/>
  <c r="V247" i="3"/>
  <c r="U247" i="3"/>
  <c r="T247" i="3"/>
  <c r="S247" i="3"/>
  <c r="R247" i="3"/>
  <c r="Q247" i="3"/>
  <c r="P247" i="3"/>
  <c r="O247" i="3"/>
  <c r="N247" i="3"/>
  <c r="X245" i="3"/>
  <c r="W245" i="3"/>
  <c r="V245" i="3"/>
  <c r="U245" i="3"/>
  <c r="T245" i="3"/>
  <c r="S245" i="3"/>
  <c r="R245" i="3"/>
  <c r="Q245" i="3"/>
  <c r="P245" i="3"/>
  <c r="O245" i="3"/>
  <c r="N245" i="3"/>
  <c r="X243" i="3"/>
  <c r="W243" i="3"/>
  <c r="V243" i="3"/>
  <c r="U243" i="3"/>
  <c r="T243" i="3"/>
  <c r="S243" i="3"/>
  <c r="R243" i="3"/>
  <c r="Q243" i="3"/>
  <c r="P243" i="3"/>
  <c r="O243" i="3"/>
  <c r="N243" i="3"/>
  <c r="X241" i="3"/>
  <c r="W241" i="3"/>
  <c r="V241" i="3"/>
  <c r="U241" i="3"/>
  <c r="T241" i="3"/>
  <c r="S241" i="3"/>
  <c r="R241" i="3"/>
  <c r="Q241" i="3"/>
  <c r="P241" i="3"/>
  <c r="O241" i="3"/>
  <c r="N241" i="3"/>
  <c r="X239" i="3"/>
  <c r="W239" i="3"/>
  <c r="V239" i="3"/>
  <c r="U239" i="3"/>
  <c r="T239" i="3"/>
  <c r="S239" i="3"/>
  <c r="R239" i="3"/>
  <c r="Q239" i="3"/>
  <c r="P239" i="3"/>
  <c r="O239" i="3"/>
  <c r="N239" i="3"/>
  <c r="X236" i="3"/>
  <c r="W236" i="3"/>
  <c r="V236" i="3"/>
  <c r="U236" i="3"/>
  <c r="T236" i="3"/>
  <c r="S236" i="3"/>
  <c r="R236" i="3"/>
  <c r="Q236" i="3"/>
  <c r="P236" i="3"/>
  <c r="O236" i="3"/>
  <c r="N236" i="3"/>
  <c r="X235" i="3"/>
  <c r="W235" i="3"/>
  <c r="V235" i="3"/>
  <c r="U235" i="3"/>
  <c r="T235" i="3"/>
  <c r="S235" i="3"/>
  <c r="R235" i="3"/>
  <c r="Q235" i="3"/>
  <c r="P235" i="3"/>
  <c r="O235" i="3"/>
  <c r="N235" i="3"/>
  <c r="X234" i="3"/>
  <c r="W234" i="3"/>
  <c r="V234" i="3"/>
  <c r="U234" i="3"/>
  <c r="T234" i="3"/>
  <c r="S234" i="3"/>
  <c r="R234" i="3"/>
  <c r="Q234" i="3"/>
  <c r="P234" i="3"/>
  <c r="O234" i="3"/>
  <c r="N234" i="3"/>
  <c r="X230" i="3"/>
  <c r="W230" i="3"/>
  <c r="V230" i="3"/>
  <c r="U230" i="3"/>
  <c r="T230" i="3"/>
  <c r="S230" i="3"/>
  <c r="R230" i="3"/>
  <c r="Q230" i="3"/>
  <c r="P230" i="3"/>
  <c r="O230" i="3"/>
  <c r="N230" i="3"/>
  <c r="X227" i="3"/>
  <c r="W227" i="3"/>
  <c r="V227" i="3"/>
  <c r="U227" i="3"/>
  <c r="T227" i="3"/>
  <c r="S227" i="3"/>
  <c r="R227" i="3"/>
  <c r="Q227" i="3"/>
  <c r="P227" i="3"/>
  <c r="O227" i="3"/>
  <c r="N227" i="3"/>
  <c r="X224" i="3"/>
  <c r="W224" i="3"/>
  <c r="V224" i="3"/>
  <c r="U224" i="3"/>
  <c r="T224" i="3"/>
  <c r="S224" i="3"/>
  <c r="R224" i="3"/>
  <c r="Q224" i="3"/>
  <c r="P224" i="3"/>
  <c r="O224" i="3"/>
  <c r="N224" i="3"/>
  <c r="X221" i="3"/>
  <c r="W221" i="3"/>
  <c r="V221" i="3"/>
  <c r="U221" i="3"/>
  <c r="T221" i="3"/>
  <c r="S221" i="3"/>
  <c r="R221" i="3"/>
  <c r="Q221" i="3"/>
  <c r="P221" i="3"/>
  <c r="O221" i="3"/>
  <c r="N221" i="3"/>
  <c r="X218" i="3"/>
  <c r="W218" i="3"/>
  <c r="V218" i="3"/>
  <c r="U218" i="3"/>
  <c r="T218" i="3"/>
  <c r="S218" i="3"/>
  <c r="R218" i="3"/>
  <c r="Q218" i="3"/>
  <c r="P218" i="3"/>
  <c r="O218" i="3"/>
  <c r="N218" i="3"/>
  <c r="X216" i="3"/>
  <c r="X219" i="3" s="1"/>
  <c r="W216" i="3"/>
  <c r="V216" i="3"/>
  <c r="U216" i="3"/>
  <c r="T216" i="3"/>
  <c r="S216" i="3"/>
  <c r="R216" i="3"/>
  <c r="R219" i="3" s="1"/>
  <c r="Q216" i="3"/>
  <c r="Q219" i="3" s="1"/>
  <c r="P216" i="3"/>
  <c r="P219" i="3" s="1"/>
  <c r="O216" i="3"/>
  <c r="O219" i="3" s="1"/>
  <c r="N216" i="3"/>
  <c r="X212" i="3"/>
  <c r="W212" i="3"/>
  <c r="V212" i="3"/>
  <c r="U212" i="3"/>
  <c r="T212" i="3"/>
  <c r="S212" i="3"/>
  <c r="R212" i="3"/>
  <c r="Q212" i="3"/>
  <c r="P212" i="3"/>
  <c r="O212" i="3"/>
  <c r="N212" i="3"/>
  <c r="X210" i="3"/>
  <c r="W210" i="3"/>
  <c r="V210" i="3"/>
  <c r="U210" i="3"/>
  <c r="T210" i="3"/>
  <c r="S210" i="3"/>
  <c r="R210" i="3"/>
  <c r="Q210" i="3"/>
  <c r="P210" i="3"/>
  <c r="O210" i="3"/>
  <c r="N210" i="3"/>
  <c r="X208" i="3"/>
  <c r="W208" i="3"/>
  <c r="V208" i="3"/>
  <c r="U208" i="3"/>
  <c r="T208" i="3"/>
  <c r="S208" i="3"/>
  <c r="R208" i="3"/>
  <c r="Q208" i="3"/>
  <c r="P208" i="3"/>
  <c r="O208" i="3"/>
  <c r="N208" i="3"/>
  <c r="X206" i="3"/>
  <c r="W206" i="3"/>
  <c r="V206" i="3"/>
  <c r="U206" i="3"/>
  <c r="T206" i="3"/>
  <c r="S206" i="3"/>
  <c r="R206" i="3"/>
  <c r="Q206" i="3"/>
  <c r="P206" i="3"/>
  <c r="O206" i="3"/>
  <c r="N206" i="3"/>
  <c r="X205" i="3"/>
  <c r="W205" i="3"/>
  <c r="V205" i="3"/>
  <c r="U205" i="3"/>
  <c r="T205" i="3"/>
  <c r="S205" i="3"/>
  <c r="R205" i="3"/>
  <c r="Q205" i="3"/>
  <c r="P205" i="3"/>
  <c r="O205" i="3"/>
  <c r="N205" i="3"/>
  <c r="X203" i="3"/>
  <c r="W203" i="3"/>
  <c r="V203" i="3"/>
  <c r="U203" i="3"/>
  <c r="T203" i="3"/>
  <c r="S203" i="3"/>
  <c r="R203" i="3"/>
  <c r="Q203" i="3"/>
  <c r="P203" i="3"/>
  <c r="O203" i="3"/>
  <c r="N203" i="3"/>
  <c r="X202" i="3"/>
  <c r="W202" i="3"/>
  <c r="V202" i="3"/>
  <c r="U202" i="3"/>
  <c r="T202" i="3"/>
  <c r="S202" i="3"/>
  <c r="R202" i="3"/>
  <c r="Q202" i="3"/>
  <c r="P202" i="3"/>
  <c r="O202" i="3"/>
  <c r="N202" i="3"/>
  <c r="X199" i="3"/>
  <c r="W199" i="3"/>
  <c r="V199" i="3"/>
  <c r="U199" i="3"/>
  <c r="T199" i="3"/>
  <c r="S199" i="3"/>
  <c r="R199" i="3"/>
  <c r="Q199" i="3"/>
  <c r="P199" i="3"/>
  <c r="O199" i="3"/>
  <c r="N199" i="3"/>
  <c r="X198" i="3"/>
  <c r="W198" i="3"/>
  <c r="V198" i="3"/>
  <c r="U198" i="3"/>
  <c r="T198" i="3"/>
  <c r="S198" i="3"/>
  <c r="R198" i="3"/>
  <c r="Q198" i="3"/>
  <c r="P198" i="3"/>
  <c r="O198" i="3"/>
  <c r="N198" i="3"/>
  <c r="X194" i="3"/>
  <c r="W194" i="3"/>
  <c r="V194" i="3"/>
  <c r="U194" i="3"/>
  <c r="T194" i="3"/>
  <c r="S194" i="3"/>
  <c r="R194" i="3"/>
  <c r="Q194" i="3"/>
  <c r="P194" i="3"/>
  <c r="O194" i="3"/>
  <c r="N194" i="3"/>
  <c r="X192" i="3"/>
  <c r="W192" i="3"/>
  <c r="V192" i="3"/>
  <c r="U192" i="3"/>
  <c r="T192" i="3"/>
  <c r="S192" i="3"/>
  <c r="R192" i="3"/>
  <c r="Q192" i="3"/>
  <c r="P192" i="3"/>
  <c r="O192" i="3"/>
  <c r="N192" i="3"/>
  <c r="X190" i="3"/>
  <c r="W190" i="3"/>
  <c r="V190" i="3"/>
  <c r="U190" i="3"/>
  <c r="T190" i="3"/>
  <c r="S190" i="3"/>
  <c r="R190" i="3"/>
  <c r="Q190" i="3"/>
  <c r="P190" i="3"/>
  <c r="O190" i="3"/>
  <c r="N190" i="3"/>
  <c r="X188" i="3"/>
  <c r="W188" i="3"/>
  <c r="V188" i="3"/>
  <c r="U188" i="3"/>
  <c r="T188" i="3"/>
  <c r="S188" i="3"/>
  <c r="R188" i="3"/>
  <c r="Q188" i="3"/>
  <c r="P188" i="3"/>
  <c r="O188" i="3"/>
  <c r="N188" i="3"/>
  <c r="X186" i="3"/>
  <c r="W186" i="3"/>
  <c r="V186" i="3"/>
  <c r="U186" i="3"/>
  <c r="T186" i="3"/>
  <c r="S186" i="3"/>
  <c r="R186" i="3"/>
  <c r="Q186" i="3"/>
  <c r="P186" i="3"/>
  <c r="O186" i="3"/>
  <c r="N186" i="3"/>
  <c r="X184" i="3"/>
  <c r="W184" i="3"/>
  <c r="V184" i="3"/>
  <c r="U184" i="3"/>
  <c r="T184" i="3"/>
  <c r="S184" i="3"/>
  <c r="R184" i="3"/>
  <c r="Q184" i="3"/>
  <c r="P184" i="3"/>
  <c r="O184" i="3"/>
  <c r="N184" i="3"/>
  <c r="X182" i="3"/>
  <c r="W182" i="3"/>
  <c r="V182" i="3"/>
  <c r="U182" i="3"/>
  <c r="T182" i="3"/>
  <c r="S182" i="3"/>
  <c r="R182" i="3"/>
  <c r="Q182" i="3"/>
  <c r="P182" i="3"/>
  <c r="O182" i="3"/>
  <c r="N182" i="3"/>
  <c r="X177" i="3"/>
  <c r="W177" i="3"/>
  <c r="V177" i="3"/>
  <c r="U177" i="3"/>
  <c r="T177" i="3"/>
  <c r="S177" i="3"/>
  <c r="R177" i="3"/>
  <c r="Q177" i="3"/>
  <c r="P177" i="3"/>
  <c r="O177" i="3"/>
  <c r="N177" i="3"/>
  <c r="X167" i="3"/>
  <c r="W167" i="3"/>
  <c r="V167" i="3"/>
  <c r="U167" i="3"/>
  <c r="T167" i="3"/>
  <c r="S167" i="3"/>
  <c r="R167" i="3"/>
  <c r="Q167" i="3"/>
  <c r="P167" i="3"/>
  <c r="O167" i="3"/>
  <c r="N167" i="3"/>
  <c r="X165" i="3"/>
  <c r="W165" i="3"/>
  <c r="V165" i="3"/>
  <c r="U165" i="3"/>
  <c r="T165" i="3"/>
  <c r="S165" i="3"/>
  <c r="R165" i="3"/>
  <c r="Q165" i="3"/>
  <c r="P165" i="3"/>
  <c r="O165" i="3"/>
  <c r="N165" i="3"/>
  <c r="X163" i="3"/>
  <c r="W163" i="3"/>
  <c r="V163" i="3"/>
  <c r="U163" i="3"/>
  <c r="T163" i="3"/>
  <c r="S163" i="3"/>
  <c r="R163" i="3"/>
  <c r="Q163" i="3"/>
  <c r="P163" i="3"/>
  <c r="O163" i="3"/>
  <c r="N163" i="3"/>
  <c r="X161" i="3"/>
  <c r="W161" i="3"/>
  <c r="V161" i="3"/>
  <c r="U161" i="3"/>
  <c r="T161" i="3"/>
  <c r="S161" i="3"/>
  <c r="R161" i="3"/>
  <c r="Q161" i="3"/>
  <c r="P161" i="3"/>
  <c r="O161" i="3"/>
  <c r="N161" i="3"/>
  <c r="X159" i="3"/>
  <c r="W159" i="3"/>
  <c r="V159" i="3"/>
  <c r="U159" i="3"/>
  <c r="T159" i="3"/>
  <c r="S159" i="3"/>
  <c r="R159" i="3"/>
  <c r="Q159" i="3"/>
  <c r="P159" i="3"/>
  <c r="O159" i="3"/>
  <c r="N159" i="3"/>
  <c r="X157" i="3"/>
  <c r="W157" i="3"/>
  <c r="V157" i="3"/>
  <c r="U157" i="3"/>
  <c r="T157" i="3"/>
  <c r="S157" i="3"/>
  <c r="R157" i="3"/>
  <c r="Q157" i="3"/>
  <c r="P157" i="3"/>
  <c r="O157" i="3"/>
  <c r="N157" i="3"/>
  <c r="X155" i="3"/>
  <c r="W155" i="3"/>
  <c r="V155" i="3"/>
  <c r="U155" i="3"/>
  <c r="T155" i="3"/>
  <c r="S155" i="3"/>
  <c r="R155" i="3"/>
  <c r="Q155" i="3"/>
  <c r="P155" i="3"/>
  <c r="O155" i="3"/>
  <c r="N155" i="3"/>
  <c r="X153" i="3"/>
  <c r="W153" i="3"/>
  <c r="V153" i="3"/>
  <c r="U153" i="3"/>
  <c r="T153" i="3"/>
  <c r="S153" i="3"/>
  <c r="R153" i="3"/>
  <c r="Q153" i="3"/>
  <c r="P153" i="3"/>
  <c r="O153" i="3"/>
  <c r="N153" i="3"/>
  <c r="X150" i="3"/>
  <c r="W150" i="3"/>
  <c r="V150" i="3"/>
  <c r="U150" i="3"/>
  <c r="T150" i="3"/>
  <c r="S150" i="3"/>
  <c r="R150" i="3"/>
  <c r="Q150" i="3"/>
  <c r="P150" i="3"/>
  <c r="O150" i="3"/>
  <c r="N150" i="3"/>
  <c r="X148" i="3"/>
  <c r="W148" i="3"/>
  <c r="V148" i="3"/>
  <c r="U148" i="3"/>
  <c r="T148" i="3"/>
  <c r="S148" i="3"/>
  <c r="R148" i="3"/>
  <c r="Q148" i="3"/>
  <c r="P148" i="3"/>
  <c r="O148" i="3"/>
  <c r="N148" i="3"/>
  <c r="X146" i="3"/>
  <c r="W146" i="3"/>
  <c r="V146" i="3"/>
  <c r="U146" i="3"/>
  <c r="T146" i="3"/>
  <c r="S146" i="3"/>
  <c r="R146" i="3"/>
  <c r="Q146" i="3"/>
  <c r="P146" i="3"/>
  <c r="O146" i="3"/>
  <c r="N146" i="3"/>
  <c r="X141" i="3"/>
  <c r="W141" i="3"/>
  <c r="V141" i="3"/>
  <c r="U141" i="3"/>
  <c r="T141" i="3"/>
  <c r="S141" i="3"/>
  <c r="R141" i="3"/>
  <c r="Q141" i="3"/>
  <c r="P141" i="3"/>
  <c r="O141" i="3"/>
  <c r="N141" i="3"/>
  <c r="X138" i="3"/>
  <c r="W138" i="3"/>
  <c r="V138" i="3"/>
  <c r="U138" i="3"/>
  <c r="T138" i="3"/>
  <c r="S138" i="3"/>
  <c r="R138" i="3"/>
  <c r="Q138" i="3"/>
  <c r="P138" i="3"/>
  <c r="O138" i="3"/>
  <c r="N138" i="3"/>
  <c r="X135" i="3"/>
  <c r="W135" i="3"/>
  <c r="V135" i="3"/>
  <c r="U135" i="3"/>
  <c r="T135" i="3"/>
  <c r="S135" i="3"/>
  <c r="R135" i="3"/>
  <c r="Q135" i="3"/>
  <c r="P135" i="3"/>
  <c r="O135" i="3"/>
  <c r="N135" i="3"/>
  <c r="X133" i="3"/>
  <c r="W133" i="3"/>
  <c r="V133" i="3"/>
  <c r="U133" i="3"/>
  <c r="T133" i="3"/>
  <c r="S133" i="3"/>
  <c r="R133" i="3"/>
  <c r="Q133" i="3"/>
  <c r="P133" i="3"/>
  <c r="O133" i="3"/>
  <c r="N133" i="3"/>
  <c r="X130" i="3"/>
  <c r="W130" i="3"/>
  <c r="V130" i="3"/>
  <c r="U130" i="3"/>
  <c r="T130" i="3"/>
  <c r="S130" i="3"/>
  <c r="R130" i="3"/>
  <c r="Q130" i="3"/>
  <c r="P130" i="3"/>
  <c r="O130" i="3"/>
  <c r="N130" i="3"/>
  <c r="X128" i="3"/>
  <c r="W128" i="3"/>
  <c r="V128" i="3"/>
  <c r="U128" i="3"/>
  <c r="T128" i="3"/>
  <c r="S128" i="3"/>
  <c r="R128" i="3"/>
  <c r="Q128" i="3"/>
  <c r="P128" i="3"/>
  <c r="O128" i="3"/>
  <c r="N128" i="3"/>
  <c r="X126" i="3"/>
  <c r="W126" i="3"/>
  <c r="V126" i="3"/>
  <c r="U126" i="3"/>
  <c r="T126" i="3"/>
  <c r="S126" i="3"/>
  <c r="R126" i="3"/>
  <c r="Q126" i="3"/>
  <c r="P126" i="3"/>
  <c r="O126" i="3"/>
  <c r="N126" i="3"/>
  <c r="X124" i="3"/>
  <c r="W124" i="3"/>
  <c r="V124" i="3"/>
  <c r="U124" i="3"/>
  <c r="T124" i="3"/>
  <c r="S124" i="3"/>
  <c r="R124" i="3"/>
  <c r="Q124" i="3"/>
  <c r="P124" i="3"/>
  <c r="O124" i="3"/>
  <c r="N124" i="3"/>
  <c r="X122" i="3"/>
  <c r="W122" i="3"/>
  <c r="V122" i="3"/>
  <c r="U122" i="3"/>
  <c r="T122" i="3"/>
  <c r="S122" i="3"/>
  <c r="R122" i="3"/>
  <c r="Q122" i="3"/>
  <c r="P122" i="3"/>
  <c r="O122" i="3"/>
  <c r="N122" i="3"/>
  <c r="X120" i="3"/>
  <c r="W120" i="3"/>
  <c r="V120" i="3"/>
  <c r="U120" i="3"/>
  <c r="T120" i="3"/>
  <c r="S120" i="3"/>
  <c r="R120" i="3"/>
  <c r="Q120" i="3"/>
  <c r="P120" i="3"/>
  <c r="O120" i="3"/>
  <c r="N120" i="3"/>
  <c r="X118" i="3"/>
  <c r="W118" i="3"/>
  <c r="V118" i="3"/>
  <c r="U118" i="3"/>
  <c r="T118" i="3"/>
  <c r="S118" i="3"/>
  <c r="R118" i="3"/>
  <c r="Q118" i="3"/>
  <c r="P118" i="3"/>
  <c r="O118" i="3"/>
  <c r="N118" i="3"/>
  <c r="X115" i="3"/>
  <c r="W115" i="3"/>
  <c r="V115" i="3"/>
  <c r="U115" i="3"/>
  <c r="T115" i="3"/>
  <c r="S115" i="3"/>
  <c r="R115" i="3"/>
  <c r="Q115" i="3"/>
  <c r="P115" i="3"/>
  <c r="O115" i="3"/>
  <c r="N115" i="3"/>
  <c r="X112" i="3"/>
  <c r="W112" i="3"/>
  <c r="V112" i="3"/>
  <c r="U112" i="3"/>
  <c r="T112" i="3"/>
  <c r="S112" i="3"/>
  <c r="R112" i="3"/>
  <c r="Q112" i="3"/>
  <c r="P112" i="3"/>
  <c r="O112" i="3"/>
  <c r="N112" i="3"/>
  <c r="X109" i="3"/>
  <c r="W109" i="3"/>
  <c r="V109" i="3"/>
  <c r="U109" i="3"/>
  <c r="T109" i="3"/>
  <c r="S109" i="3"/>
  <c r="R109" i="3"/>
  <c r="Q109" i="3"/>
  <c r="P109" i="3"/>
  <c r="O109" i="3"/>
  <c r="N109" i="3"/>
  <c r="X107" i="3"/>
  <c r="W107" i="3"/>
  <c r="V107" i="3"/>
  <c r="U107" i="3"/>
  <c r="T107" i="3"/>
  <c r="S107" i="3"/>
  <c r="R107" i="3"/>
  <c r="Q107" i="3"/>
  <c r="P107" i="3"/>
  <c r="O107" i="3"/>
  <c r="N107" i="3"/>
  <c r="X105" i="3"/>
  <c r="W105" i="3"/>
  <c r="V105" i="3"/>
  <c r="U105" i="3"/>
  <c r="T105" i="3"/>
  <c r="S105" i="3"/>
  <c r="R105" i="3"/>
  <c r="Q105" i="3"/>
  <c r="P105" i="3"/>
  <c r="O105" i="3"/>
  <c r="N105" i="3"/>
  <c r="X103" i="3"/>
  <c r="W103" i="3"/>
  <c r="V103" i="3"/>
  <c r="U103" i="3"/>
  <c r="T103" i="3"/>
  <c r="S103" i="3"/>
  <c r="R103" i="3"/>
  <c r="Q103" i="3"/>
  <c r="P103" i="3"/>
  <c r="O103" i="3"/>
  <c r="N103" i="3"/>
  <c r="X98" i="3"/>
  <c r="W98" i="3"/>
  <c r="V98" i="3"/>
  <c r="U98" i="3"/>
  <c r="T98" i="3"/>
  <c r="S98" i="3"/>
  <c r="R98" i="3"/>
  <c r="Q98" i="3"/>
  <c r="P98" i="3"/>
  <c r="O98" i="3"/>
  <c r="N98" i="3"/>
  <c r="X96" i="3"/>
  <c r="W96" i="3"/>
  <c r="V96" i="3"/>
  <c r="U96" i="3"/>
  <c r="T96" i="3"/>
  <c r="S96" i="3"/>
  <c r="R96" i="3"/>
  <c r="Q96" i="3"/>
  <c r="P96" i="3"/>
  <c r="O96" i="3"/>
  <c r="N96" i="3"/>
  <c r="X94" i="3"/>
  <c r="W94" i="3"/>
  <c r="V94" i="3"/>
  <c r="U94" i="3"/>
  <c r="T94" i="3"/>
  <c r="S94" i="3"/>
  <c r="R94" i="3"/>
  <c r="Q94" i="3"/>
  <c r="P94" i="3"/>
  <c r="O94" i="3"/>
  <c r="N94" i="3"/>
  <c r="X92" i="3"/>
  <c r="W92" i="3"/>
  <c r="V92" i="3"/>
  <c r="U92" i="3"/>
  <c r="T92" i="3"/>
  <c r="S92" i="3"/>
  <c r="R92" i="3"/>
  <c r="Q92" i="3"/>
  <c r="P92" i="3"/>
  <c r="O92" i="3"/>
  <c r="N92" i="3"/>
  <c r="X90" i="3"/>
  <c r="W90" i="3"/>
  <c r="V90" i="3"/>
  <c r="U90" i="3"/>
  <c r="T90" i="3"/>
  <c r="S90" i="3"/>
  <c r="R90" i="3"/>
  <c r="Q90" i="3"/>
  <c r="P90" i="3"/>
  <c r="O90" i="3"/>
  <c r="N90" i="3"/>
  <c r="X88" i="3"/>
  <c r="W88" i="3"/>
  <c r="V88" i="3"/>
  <c r="U88" i="3"/>
  <c r="T88" i="3"/>
  <c r="S88" i="3"/>
  <c r="R88" i="3"/>
  <c r="Q88" i="3"/>
  <c r="P88" i="3"/>
  <c r="O88" i="3"/>
  <c r="N88" i="3"/>
  <c r="X85" i="3"/>
  <c r="W85" i="3"/>
  <c r="V85" i="3"/>
  <c r="U85" i="3"/>
  <c r="T85" i="3"/>
  <c r="S85" i="3"/>
  <c r="R85" i="3"/>
  <c r="Q85" i="3"/>
  <c r="P85" i="3"/>
  <c r="O85" i="3"/>
  <c r="N85" i="3"/>
  <c r="X83" i="3"/>
  <c r="W83" i="3"/>
  <c r="V83" i="3"/>
  <c r="U83" i="3"/>
  <c r="T83" i="3"/>
  <c r="S83" i="3"/>
  <c r="R83" i="3"/>
  <c r="Q83" i="3"/>
  <c r="P83" i="3"/>
  <c r="O83" i="3"/>
  <c r="N83" i="3"/>
  <c r="X77" i="3"/>
  <c r="W77" i="3"/>
  <c r="V77" i="3"/>
  <c r="U77" i="3"/>
  <c r="T77" i="3"/>
  <c r="S77" i="3"/>
  <c r="R77" i="3"/>
  <c r="Q77" i="3"/>
  <c r="P77" i="3"/>
  <c r="O77" i="3"/>
  <c r="N77" i="3"/>
  <c r="X75" i="3"/>
  <c r="W75" i="3"/>
  <c r="V75" i="3"/>
  <c r="U75" i="3"/>
  <c r="T75" i="3"/>
  <c r="S75" i="3"/>
  <c r="R75" i="3"/>
  <c r="Q75" i="3"/>
  <c r="P75" i="3"/>
  <c r="O75" i="3"/>
  <c r="N75" i="3"/>
  <c r="X72" i="3"/>
  <c r="W72" i="3"/>
  <c r="V72" i="3"/>
  <c r="U72" i="3"/>
  <c r="T72" i="3"/>
  <c r="S72" i="3"/>
  <c r="R72" i="3"/>
  <c r="Q72" i="3"/>
  <c r="P72" i="3"/>
  <c r="O72" i="3"/>
  <c r="N72" i="3"/>
  <c r="X70" i="3"/>
  <c r="W70" i="3"/>
  <c r="V70" i="3"/>
  <c r="U70" i="3"/>
  <c r="T70" i="3"/>
  <c r="S70" i="3"/>
  <c r="R70" i="3"/>
  <c r="Q70" i="3"/>
  <c r="P70" i="3"/>
  <c r="O70" i="3"/>
  <c r="N70" i="3"/>
  <c r="X68" i="3"/>
  <c r="W68" i="3"/>
  <c r="V68" i="3"/>
  <c r="U68" i="3"/>
  <c r="T68" i="3"/>
  <c r="S68" i="3"/>
  <c r="R68" i="3"/>
  <c r="Q68" i="3"/>
  <c r="P68" i="3"/>
  <c r="O68" i="3"/>
  <c r="N68" i="3"/>
  <c r="X66" i="3"/>
  <c r="W66" i="3"/>
  <c r="V66" i="3"/>
  <c r="U66" i="3"/>
  <c r="T66" i="3"/>
  <c r="S66" i="3"/>
  <c r="R66" i="3"/>
  <c r="Q66" i="3"/>
  <c r="P66" i="3"/>
  <c r="O66" i="3"/>
  <c r="N66" i="3"/>
  <c r="X62" i="3"/>
  <c r="W62" i="3"/>
  <c r="V62" i="3"/>
  <c r="U62" i="3"/>
  <c r="T62" i="3"/>
  <c r="S62" i="3"/>
  <c r="R62" i="3"/>
  <c r="Q62" i="3"/>
  <c r="P62" i="3"/>
  <c r="O62" i="3"/>
  <c r="N62" i="3"/>
  <c r="X60" i="3"/>
  <c r="W60" i="3"/>
  <c r="V60" i="3"/>
  <c r="U60" i="3"/>
  <c r="T60" i="3"/>
  <c r="S60" i="3"/>
  <c r="R60" i="3"/>
  <c r="Q60" i="3"/>
  <c r="P60" i="3"/>
  <c r="O60" i="3"/>
  <c r="N60" i="3"/>
  <c r="X58" i="3"/>
  <c r="W58" i="3"/>
  <c r="V58" i="3"/>
  <c r="U58" i="3"/>
  <c r="T58" i="3"/>
  <c r="S58" i="3"/>
  <c r="R58" i="3"/>
  <c r="Q58" i="3"/>
  <c r="P58" i="3"/>
  <c r="O58" i="3"/>
  <c r="N58" i="3"/>
  <c r="X56" i="3"/>
  <c r="W56" i="3"/>
  <c r="V56" i="3"/>
  <c r="U56" i="3"/>
  <c r="T56" i="3"/>
  <c r="S56" i="3"/>
  <c r="R56" i="3"/>
  <c r="Q56" i="3"/>
  <c r="P56" i="3"/>
  <c r="O56" i="3"/>
  <c r="N56" i="3"/>
  <c r="X54" i="3"/>
  <c r="W54" i="3"/>
  <c r="V54" i="3"/>
  <c r="U54" i="3"/>
  <c r="T54" i="3"/>
  <c r="S54" i="3"/>
  <c r="R54" i="3"/>
  <c r="Q54" i="3"/>
  <c r="P54" i="3"/>
  <c r="O54" i="3"/>
  <c r="N54" i="3"/>
  <c r="X52" i="3"/>
  <c r="W52" i="3"/>
  <c r="V52" i="3"/>
  <c r="U52" i="3"/>
  <c r="T52" i="3"/>
  <c r="S52" i="3"/>
  <c r="R52" i="3"/>
  <c r="Q52" i="3"/>
  <c r="P52" i="3"/>
  <c r="O52" i="3"/>
  <c r="N52" i="3"/>
  <c r="X50" i="3"/>
  <c r="W50" i="3"/>
  <c r="V50" i="3"/>
  <c r="U50" i="3"/>
  <c r="T50" i="3"/>
  <c r="S50" i="3"/>
  <c r="R50" i="3"/>
  <c r="Q50" i="3"/>
  <c r="P50" i="3"/>
  <c r="O50" i="3"/>
  <c r="N50" i="3"/>
  <c r="X48" i="3"/>
  <c r="W48" i="3"/>
  <c r="V48" i="3"/>
  <c r="U48" i="3"/>
  <c r="T48" i="3"/>
  <c r="S48" i="3"/>
  <c r="R48" i="3"/>
  <c r="Q48" i="3"/>
  <c r="P48" i="3"/>
  <c r="O48" i="3"/>
  <c r="N48" i="3"/>
  <c r="X46" i="3"/>
  <c r="W46" i="3"/>
  <c r="V46" i="3"/>
  <c r="U46" i="3"/>
  <c r="T46" i="3"/>
  <c r="S46" i="3"/>
  <c r="R46" i="3"/>
  <c r="Q46" i="3"/>
  <c r="P46" i="3"/>
  <c r="O46" i="3"/>
  <c r="N46" i="3"/>
  <c r="X44" i="3"/>
  <c r="W44" i="3"/>
  <c r="V44" i="3"/>
  <c r="U44" i="3"/>
  <c r="T44" i="3"/>
  <c r="S44" i="3"/>
  <c r="R44" i="3"/>
  <c r="Q44" i="3"/>
  <c r="P44" i="3"/>
  <c r="O44" i="3"/>
  <c r="N44" i="3"/>
  <c r="X42" i="3"/>
  <c r="W42" i="3"/>
  <c r="V42" i="3"/>
  <c r="U42" i="3"/>
  <c r="T42" i="3"/>
  <c r="S42" i="3"/>
  <c r="R42" i="3"/>
  <c r="Q42" i="3"/>
  <c r="P42" i="3"/>
  <c r="O42" i="3"/>
  <c r="N42" i="3"/>
  <c r="X39" i="3"/>
  <c r="W39" i="3"/>
  <c r="V39" i="3"/>
  <c r="U39" i="3"/>
  <c r="T39" i="3"/>
  <c r="S39" i="3"/>
  <c r="R39" i="3"/>
  <c r="Q39" i="3"/>
  <c r="P39" i="3"/>
  <c r="O39" i="3"/>
  <c r="N39" i="3"/>
  <c r="X37" i="3"/>
  <c r="W37" i="3"/>
  <c r="V37" i="3"/>
  <c r="U37" i="3"/>
  <c r="T37" i="3"/>
  <c r="S37" i="3"/>
  <c r="R37" i="3"/>
  <c r="Q37" i="3"/>
  <c r="P37" i="3"/>
  <c r="O37" i="3"/>
  <c r="N37" i="3"/>
  <c r="X35" i="3"/>
  <c r="W35" i="3"/>
  <c r="V35" i="3"/>
  <c r="U35" i="3"/>
  <c r="T35" i="3"/>
  <c r="S35" i="3"/>
  <c r="R35" i="3"/>
  <c r="Q35" i="3"/>
  <c r="P35" i="3"/>
  <c r="O35" i="3"/>
  <c r="N35" i="3"/>
  <c r="X31" i="3"/>
  <c r="W31" i="3"/>
  <c r="V31" i="3"/>
  <c r="U31" i="3"/>
  <c r="T31" i="3"/>
  <c r="S31" i="3"/>
  <c r="R31" i="3"/>
  <c r="Q31" i="3"/>
  <c r="P31" i="3"/>
  <c r="O31" i="3"/>
  <c r="N31" i="3"/>
  <c r="X29" i="3"/>
  <c r="X32" i="3" s="1"/>
  <c r="W29" i="3"/>
  <c r="W32" i="3" s="1"/>
  <c r="V29" i="3"/>
  <c r="V32" i="3" s="1"/>
  <c r="U29" i="3"/>
  <c r="U32" i="3" s="1"/>
  <c r="T29" i="3"/>
  <c r="T32" i="3" s="1"/>
  <c r="S29" i="3"/>
  <c r="S32" i="3" s="1"/>
  <c r="R29" i="3"/>
  <c r="R32" i="3" s="1"/>
  <c r="Q29" i="3"/>
  <c r="Q32" i="3" s="1"/>
  <c r="P29" i="3"/>
  <c r="P32" i="3" s="1"/>
  <c r="O29" i="3"/>
  <c r="O32" i="3" s="1"/>
  <c r="N29" i="3"/>
  <c r="N32" i="3" s="1"/>
  <c r="X27" i="3"/>
  <c r="W27" i="3"/>
  <c r="V27" i="3"/>
  <c r="U27" i="3"/>
  <c r="T27" i="3"/>
  <c r="S27" i="3"/>
  <c r="R27" i="3"/>
  <c r="Q27" i="3"/>
  <c r="P27" i="3"/>
  <c r="O27" i="3"/>
  <c r="N27" i="3"/>
  <c r="X26" i="3"/>
  <c r="W26" i="3"/>
  <c r="V26" i="3"/>
  <c r="U26" i="3"/>
  <c r="T26" i="3"/>
  <c r="S26" i="3"/>
  <c r="R26" i="3"/>
  <c r="Q26" i="3"/>
  <c r="P26" i="3"/>
  <c r="O26" i="3"/>
  <c r="N26" i="3"/>
  <c r="X21" i="3"/>
  <c r="W21" i="3"/>
  <c r="V21" i="3"/>
  <c r="U21" i="3"/>
  <c r="T21" i="3"/>
  <c r="S21" i="3"/>
  <c r="R21" i="3"/>
  <c r="Q21" i="3"/>
  <c r="P21" i="3"/>
  <c r="O21" i="3"/>
  <c r="N21" i="3"/>
  <c r="X19" i="3"/>
  <c r="W19" i="3"/>
  <c r="W22" i="3" s="1"/>
  <c r="V19" i="3"/>
  <c r="V22" i="3" s="1"/>
  <c r="U19" i="3"/>
  <c r="T19" i="3"/>
  <c r="S19" i="3"/>
  <c r="R19" i="3"/>
  <c r="Q19" i="3"/>
  <c r="Q22" i="3" s="1"/>
  <c r="P19" i="3"/>
  <c r="O19" i="3"/>
  <c r="O22" i="3" s="1"/>
  <c r="N19" i="3"/>
  <c r="N22" i="3" s="1"/>
  <c r="O557" i="1"/>
  <c r="X557" i="1"/>
  <c r="W557" i="1"/>
  <c r="V557" i="1"/>
  <c r="U557" i="1"/>
  <c r="T557" i="1"/>
  <c r="S557" i="1"/>
  <c r="R557" i="1"/>
  <c r="Q557" i="1"/>
  <c r="P557" i="1"/>
  <c r="N557" i="1"/>
  <c r="O552" i="1"/>
  <c r="X552" i="1"/>
  <c r="W552" i="1"/>
  <c r="V552" i="1"/>
  <c r="U552" i="1"/>
  <c r="T552" i="1"/>
  <c r="S552" i="1"/>
  <c r="R552" i="1"/>
  <c r="Q552" i="1"/>
  <c r="P552" i="1"/>
  <c r="N552" i="1"/>
  <c r="O550" i="1"/>
  <c r="X550" i="1"/>
  <c r="W550" i="1"/>
  <c r="V550" i="1"/>
  <c r="U550" i="1"/>
  <c r="T550" i="1"/>
  <c r="S550" i="1"/>
  <c r="R550" i="1"/>
  <c r="Q550" i="1"/>
  <c r="P550" i="1"/>
  <c r="N550" i="1"/>
  <c r="O548" i="1"/>
  <c r="X548" i="1"/>
  <c r="W548" i="1"/>
  <c r="V548" i="1"/>
  <c r="U548" i="1"/>
  <c r="T548" i="1"/>
  <c r="S548" i="1"/>
  <c r="R548" i="1"/>
  <c r="Q548" i="1"/>
  <c r="P548" i="1"/>
  <c r="N548" i="1"/>
  <c r="O546" i="1"/>
  <c r="X546" i="1"/>
  <c r="W546" i="1"/>
  <c r="V546" i="1"/>
  <c r="U546" i="1"/>
  <c r="T546" i="1"/>
  <c r="S546" i="1"/>
  <c r="R546" i="1"/>
  <c r="Q546" i="1"/>
  <c r="P546" i="1"/>
  <c r="N546" i="1"/>
  <c r="O544" i="1"/>
  <c r="X544" i="1"/>
  <c r="W544" i="1"/>
  <c r="V544" i="1"/>
  <c r="U544" i="1"/>
  <c r="T544" i="1"/>
  <c r="S544" i="1"/>
  <c r="R544" i="1"/>
  <c r="Q544" i="1"/>
  <c r="P544" i="1"/>
  <c r="N544" i="1"/>
  <c r="O542" i="1"/>
  <c r="X542" i="1"/>
  <c r="W542" i="1"/>
  <c r="V542" i="1"/>
  <c r="U542" i="1"/>
  <c r="T542" i="1"/>
  <c r="S542" i="1"/>
  <c r="R542" i="1"/>
  <c r="Q542" i="1"/>
  <c r="P542" i="1"/>
  <c r="N542" i="1"/>
  <c r="O540" i="1"/>
  <c r="X540" i="1"/>
  <c r="W540" i="1"/>
  <c r="V540" i="1"/>
  <c r="U540" i="1"/>
  <c r="T540" i="1"/>
  <c r="S540" i="1"/>
  <c r="R540" i="1"/>
  <c r="Q540" i="1"/>
  <c r="P540" i="1"/>
  <c r="N540" i="1"/>
  <c r="O538" i="1"/>
  <c r="X538" i="1"/>
  <c r="W538" i="1"/>
  <c r="V538" i="1"/>
  <c r="U538" i="1"/>
  <c r="T538" i="1"/>
  <c r="S538" i="1"/>
  <c r="R538" i="1"/>
  <c r="Q538" i="1"/>
  <c r="P538" i="1"/>
  <c r="N538" i="1"/>
  <c r="O534" i="1"/>
  <c r="X534" i="1"/>
  <c r="W534" i="1"/>
  <c r="V534" i="1"/>
  <c r="U534" i="1"/>
  <c r="T534" i="1"/>
  <c r="S534" i="1"/>
  <c r="R534" i="1"/>
  <c r="Q534" i="1"/>
  <c r="P534" i="1"/>
  <c r="N534" i="1"/>
  <c r="O528" i="1"/>
  <c r="X528" i="1"/>
  <c r="W528" i="1"/>
  <c r="V528" i="1"/>
  <c r="U528" i="1"/>
  <c r="T528" i="1"/>
  <c r="S528" i="1"/>
  <c r="R528" i="1"/>
  <c r="Q528" i="1"/>
  <c r="P528" i="1"/>
  <c r="N528" i="1"/>
  <c r="O526" i="1"/>
  <c r="X526" i="1"/>
  <c r="W526" i="1"/>
  <c r="V526" i="1"/>
  <c r="U526" i="1"/>
  <c r="T526" i="1"/>
  <c r="S526" i="1"/>
  <c r="R526" i="1"/>
  <c r="Q526" i="1"/>
  <c r="P526" i="1"/>
  <c r="N526" i="1"/>
  <c r="O524" i="1"/>
  <c r="X524" i="1"/>
  <c r="W524" i="1"/>
  <c r="V524" i="1"/>
  <c r="U524" i="1"/>
  <c r="T524" i="1"/>
  <c r="S524" i="1"/>
  <c r="R524" i="1"/>
  <c r="Q524" i="1"/>
  <c r="P524" i="1"/>
  <c r="N524" i="1"/>
  <c r="O522" i="1"/>
  <c r="X522" i="1"/>
  <c r="W522" i="1"/>
  <c r="V522" i="1"/>
  <c r="U522" i="1"/>
  <c r="T522" i="1"/>
  <c r="S522" i="1"/>
  <c r="R522" i="1"/>
  <c r="Q522" i="1"/>
  <c r="P522" i="1"/>
  <c r="N522" i="1"/>
  <c r="O520" i="1"/>
  <c r="X520" i="1"/>
  <c r="W520" i="1"/>
  <c r="V520" i="1"/>
  <c r="U520" i="1"/>
  <c r="T520" i="1"/>
  <c r="S520" i="1"/>
  <c r="R520" i="1"/>
  <c r="Q520" i="1"/>
  <c r="P520" i="1"/>
  <c r="N520" i="1"/>
  <c r="O518" i="1"/>
  <c r="X518" i="1"/>
  <c r="W518" i="1"/>
  <c r="V518" i="1"/>
  <c r="U518" i="1"/>
  <c r="T518" i="1"/>
  <c r="S518" i="1"/>
  <c r="R518" i="1"/>
  <c r="Q518" i="1"/>
  <c r="P518" i="1"/>
  <c r="N518" i="1"/>
  <c r="O516" i="1"/>
  <c r="X516" i="1"/>
  <c r="W516" i="1"/>
  <c r="V516" i="1"/>
  <c r="U516" i="1"/>
  <c r="T516" i="1"/>
  <c r="S516" i="1"/>
  <c r="R516" i="1"/>
  <c r="Q516" i="1"/>
  <c r="P516" i="1"/>
  <c r="N516" i="1"/>
  <c r="O514" i="1"/>
  <c r="X514" i="1"/>
  <c r="W514" i="1"/>
  <c r="V514" i="1"/>
  <c r="U514" i="1"/>
  <c r="T514" i="1"/>
  <c r="S514" i="1"/>
  <c r="R514" i="1"/>
  <c r="Q514" i="1"/>
  <c r="P514" i="1"/>
  <c r="N514" i="1"/>
  <c r="O512" i="1"/>
  <c r="X512" i="1"/>
  <c r="W512" i="1"/>
  <c r="V512" i="1"/>
  <c r="U512" i="1"/>
  <c r="T512" i="1"/>
  <c r="S512" i="1"/>
  <c r="R512" i="1"/>
  <c r="Q512" i="1"/>
  <c r="P512" i="1"/>
  <c r="N512" i="1"/>
  <c r="O510" i="1"/>
  <c r="X510" i="1"/>
  <c r="W510" i="1"/>
  <c r="V510" i="1"/>
  <c r="U510" i="1"/>
  <c r="T510" i="1"/>
  <c r="S510" i="1"/>
  <c r="R510" i="1"/>
  <c r="Q510" i="1"/>
  <c r="P510" i="1"/>
  <c r="N510" i="1"/>
  <c r="O508" i="1"/>
  <c r="X508" i="1"/>
  <c r="W508" i="1"/>
  <c r="V508" i="1"/>
  <c r="U508" i="1"/>
  <c r="T508" i="1"/>
  <c r="S508" i="1"/>
  <c r="R508" i="1"/>
  <c r="Q508" i="1"/>
  <c r="P508" i="1"/>
  <c r="N508" i="1"/>
  <c r="O506" i="1"/>
  <c r="X506" i="1"/>
  <c r="W506" i="1"/>
  <c r="V506" i="1"/>
  <c r="U506" i="1"/>
  <c r="T506" i="1"/>
  <c r="S506" i="1"/>
  <c r="R506" i="1"/>
  <c r="Q506" i="1"/>
  <c r="P506" i="1"/>
  <c r="N506" i="1"/>
  <c r="O504" i="1"/>
  <c r="X504" i="1"/>
  <c r="W504" i="1"/>
  <c r="V504" i="1"/>
  <c r="U504" i="1"/>
  <c r="T504" i="1"/>
  <c r="S504" i="1"/>
  <c r="R504" i="1"/>
  <c r="Q504" i="1"/>
  <c r="P504" i="1"/>
  <c r="N504" i="1"/>
  <c r="O502" i="1"/>
  <c r="X502" i="1"/>
  <c r="W502" i="1"/>
  <c r="V502" i="1"/>
  <c r="U502" i="1"/>
  <c r="T502" i="1"/>
  <c r="S502" i="1"/>
  <c r="R502" i="1"/>
  <c r="Q502" i="1"/>
  <c r="P502" i="1"/>
  <c r="N502" i="1"/>
  <c r="O500" i="1"/>
  <c r="X500" i="1"/>
  <c r="W500" i="1"/>
  <c r="V500" i="1"/>
  <c r="U500" i="1"/>
  <c r="T500" i="1"/>
  <c r="S500" i="1"/>
  <c r="R500" i="1"/>
  <c r="Q500" i="1"/>
  <c r="P500" i="1"/>
  <c r="N500" i="1"/>
  <c r="O498" i="1"/>
  <c r="X498" i="1"/>
  <c r="W498" i="1"/>
  <c r="V498" i="1"/>
  <c r="U498" i="1"/>
  <c r="T498" i="1"/>
  <c r="S498" i="1"/>
  <c r="R498" i="1"/>
  <c r="Q498" i="1"/>
  <c r="P498" i="1"/>
  <c r="N498" i="1"/>
  <c r="O493" i="1"/>
  <c r="X493" i="1"/>
  <c r="W493" i="1"/>
  <c r="V493" i="1"/>
  <c r="U493" i="1"/>
  <c r="T493" i="1"/>
  <c r="S493" i="1"/>
  <c r="R493" i="1"/>
  <c r="Q493" i="1"/>
  <c r="P493" i="1"/>
  <c r="N493" i="1"/>
  <c r="O491" i="1"/>
  <c r="O494" i="1" s="1"/>
  <c r="X491" i="1"/>
  <c r="X494" i="1" s="1"/>
  <c r="W491" i="1"/>
  <c r="W494" i="1" s="1"/>
  <c r="V491" i="1"/>
  <c r="V494" i="1" s="1"/>
  <c r="U491" i="1"/>
  <c r="U494" i="1" s="1"/>
  <c r="T491" i="1"/>
  <c r="T494" i="1" s="1"/>
  <c r="S491" i="1"/>
  <c r="S494" i="1" s="1"/>
  <c r="R491" i="1"/>
  <c r="R494" i="1" s="1"/>
  <c r="Q491" i="1"/>
  <c r="Q494" i="1" s="1"/>
  <c r="P491" i="1"/>
  <c r="P494" i="1" s="1"/>
  <c r="N491" i="1"/>
  <c r="O488" i="1"/>
  <c r="X488" i="1"/>
  <c r="W488" i="1"/>
  <c r="V488" i="1"/>
  <c r="U488" i="1"/>
  <c r="T488" i="1"/>
  <c r="S488" i="1"/>
  <c r="R488" i="1"/>
  <c r="Q488" i="1"/>
  <c r="P488" i="1"/>
  <c r="N488" i="1"/>
  <c r="O486" i="1"/>
  <c r="X486" i="1"/>
  <c r="W486" i="1"/>
  <c r="V486" i="1"/>
  <c r="U486" i="1"/>
  <c r="T486" i="1"/>
  <c r="S486" i="1"/>
  <c r="R486" i="1"/>
  <c r="Q486" i="1"/>
  <c r="P486" i="1"/>
  <c r="N486" i="1"/>
  <c r="O484" i="1"/>
  <c r="X484" i="1"/>
  <c r="W484" i="1"/>
  <c r="V484" i="1"/>
  <c r="U484" i="1"/>
  <c r="T484" i="1"/>
  <c r="S484" i="1"/>
  <c r="R484" i="1"/>
  <c r="Q484" i="1"/>
  <c r="P484" i="1"/>
  <c r="N484" i="1"/>
  <c r="O482" i="1"/>
  <c r="X482" i="1"/>
  <c r="W482" i="1"/>
  <c r="V482" i="1"/>
  <c r="U482" i="1"/>
  <c r="T482" i="1"/>
  <c r="S482" i="1"/>
  <c r="R482" i="1"/>
  <c r="Q482" i="1"/>
  <c r="P482" i="1"/>
  <c r="N482" i="1"/>
  <c r="O478" i="1"/>
  <c r="X478" i="1"/>
  <c r="W478" i="1"/>
  <c r="V478" i="1"/>
  <c r="U478" i="1"/>
  <c r="T478" i="1"/>
  <c r="S478" i="1"/>
  <c r="R478" i="1"/>
  <c r="Q478" i="1"/>
  <c r="P478" i="1"/>
  <c r="N478" i="1"/>
  <c r="O476" i="1"/>
  <c r="X476" i="1"/>
  <c r="W476" i="1"/>
  <c r="V476" i="1"/>
  <c r="U476" i="1"/>
  <c r="T476" i="1"/>
  <c r="S476" i="1"/>
  <c r="R476" i="1"/>
  <c r="Q476" i="1"/>
  <c r="P476" i="1"/>
  <c r="N476" i="1"/>
  <c r="O474" i="1"/>
  <c r="X474" i="1"/>
  <c r="W474" i="1"/>
  <c r="V474" i="1"/>
  <c r="U474" i="1"/>
  <c r="T474" i="1"/>
  <c r="S474" i="1"/>
  <c r="R474" i="1"/>
  <c r="Q474" i="1"/>
  <c r="P474" i="1"/>
  <c r="N474" i="1"/>
  <c r="O472" i="1"/>
  <c r="X472" i="1"/>
  <c r="W472" i="1"/>
  <c r="V472" i="1"/>
  <c r="U472" i="1"/>
  <c r="T472" i="1"/>
  <c r="S472" i="1"/>
  <c r="R472" i="1"/>
  <c r="Q472" i="1"/>
  <c r="P472" i="1"/>
  <c r="N472" i="1"/>
  <c r="O467" i="1"/>
  <c r="X467" i="1"/>
  <c r="W467" i="1"/>
  <c r="V467" i="1"/>
  <c r="U467" i="1"/>
  <c r="T467" i="1"/>
  <c r="S467" i="1"/>
  <c r="R467" i="1"/>
  <c r="Q467" i="1"/>
  <c r="P467" i="1"/>
  <c r="N467" i="1"/>
  <c r="O465" i="1"/>
  <c r="X465" i="1"/>
  <c r="W465" i="1"/>
  <c r="V465" i="1"/>
  <c r="U465" i="1"/>
  <c r="T465" i="1"/>
  <c r="S465" i="1"/>
  <c r="R465" i="1"/>
  <c r="Q465" i="1"/>
  <c r="P465" i="1"/>
  <c r="N465" i="1"/>
  <c r="O463" i="1"/>
  <c r="X463" i="1"/>
  <c r="W463" i="1"/>
  <c r="V463" i="1"/>
  <c r="U463" i="1"/>
  <c r="T463" i="1"/>
  <c r="S463" i="1"/>
  <c r="R463" i="1"/>
  <c r="Q463" i="1"/>
  <c r="P463" i="1"/>
  <c r="N463" i="1"/>
  <c r="O458" i="1"/>
  <c r="X458" i="1"/>
  <c r="W458" i="1"/>
  <c r="V458" i="1"/>
  <c r="U458" i="1"/>
  <c r="T458" i="1"/>
  <c r="S458" i="1"/>
  <c r="R458" i="1"/>
  <c r="Q458" i="1"/>
  <c r="P458" i="1"/>
  <c r="N458" i="1"/>
  <c r="O456" i="1"/>
  <c r="X456" i="1"/>
  <c r="W456" i="1"/>
  <c r="V456" i="1"/>
  <c r="U456" i="1"/>
  <c r="T456" i="1"/>
  <c r="S456" i="1"/>
  <c r="R456" i="1"/>
  <c r="Q456" i="1"/>
  <c r="P456" i="1"/>
  <c r="N456" i="1"/>
  <c r="O453" i="1"/>
  <c r="X453" i="1"/>
  <c r="W453" i="1"/>
  <c r="V453" i="1"/>
  <c r="U453" i="1"/>
  <c r="T453" i="1"/>
  <c r="S453" i="1"/>
  <c r="R453" i="1"/>
  <c r="Q453" i="1"/>
  <c r="P453" i="1"/>
  <c r="N453" i="1"/>
  <c r="O451" i="1"/>
  <c r="X451" i="1"/>
  <c r="W451" i="1"/>
  <c r="V451" i="1"/>
  <c r="U451" i="1"/>
  <c r="T451" i="1"/>
  <c r="S451" i="1"/>
  <c r="R451" i="1"/>
  <c r="Q451" i="1"/>
  <c r="P451" i="1"/>
  <c r="N451" i="1"/>
  <c r="O448" i="1"/>
  <c r="X448" i="1"/>
  <c r="W448" i="1"/>
  <c r="V448" i="1"/>
  <c r="U448" i="1"/>
  <c r="T448" i="1"/>
  <c r="S448" i="1"/>
  <c r="R448" i="1"/>
  <c r="Q448" i="1"/>
  <c r="P448" i="1"/>
  <c r="N448" i="1"/>
  <c r="O445" i="1"/>
  <c r="X445" i="1"/>
  <c r="W445" i="1"/>
  <c r="V445" i="1"/>
  <c r="U445" i="1"/>
  <c r="T445" i="1"/>
  <c r="S445" i="1"/>
  <c r="R445" i="1"/>
  <c r="Q445" i="1"/>
  <c r="P445" i="1"/>
  <c r="N445" i="1"/>
  <c r="O441" i="1"/>
  <c r="X441" i="1"/>
  <c r="W441" i="1"/>
  <c r="V441" i="1"/>
  <c r="U441" i="1"/>
  <c r="T441" i="1"/>
  <c r="S441" i="1"/>
  <c r="R441" i="1"/>
  <c r="Q441" i="1"/>
  <c r="P441" i="1"/>
  <c r="N441" i="1"/>
  <c r="O437" i="1"/>
  <c r="X437" i="1"/>
  <c r="W437" i="1"/>
  <c r="V437" i="1"/>
  <c r="U437" i="1"/>
  <c r="T437" i="1"/>
  <c r="S437" i="1"/>
  <c r="R437" i="1"/>
  <c r="Q437" i="1"/>
  <c r="P437" i="1"/>
  <c r="N437" i="1"/>
  <c r="O431" i="1"/>
  <c r="X431" i="1"/>
  <c r="W431" i="1"/>
  <c r="V431" i="1"/>
  <c r="U431" i="1"/>
  <c r="T431" i="1"/>
  <c r="S431" i="1"/>
  <c r="R431" i="1"/>
  <c r="Q431" i="1"/>
  <c r="P431" i="1"/>
  <c r="N431" i="1"/>
  <c r="O418" i="1"/>
  <c r="X418" i="1"/>
  <c r="W418" i="1"/>
  <c r="V418" i="1"/>
  <c r="U418" i="1"/>
  <c r="T418" i="1"/>
  <c r="S418" i="1"/>
  <c r="R418" i="1"/>
  <c r="Q418" i="1"/>
  <c r="P418" i="1"/>
  <c r="N418" i="1"/>
  <c r="O413" i="1"/>
  <c r="X413" i="1"/>
  <c r="W413" i="1"/>
  <c r="V413" i="1"/>
  <c r="U413" i="1"/>
  <c r="T413" i="1"/>
  <c r="S413" i="1"/>
  <c r="R413" i="1"/>
  <c r="Q413" i="1"/>
  <c r="P413" i="1"/>
  <c r="N413" i="1"/>
  <c r="O411" i="1"/>
  <c r="X411" i="1"/>
  <c r="W411" i="1"/>
  <c r="V411" i="1"/>
  <c r="U411" i="1"/>
  <c r="T411" i="1"/>
  <c r="S411" i="1"/>
  <c r="R411" i="1"/>
  <c r="Q411" i="1"/>
  <c r="P411" i="1"/>
  <c r="N411" i="1"/>
  <c r="O409" i="1"/>
  <c r="X409" i="1"/>
  <c r="W409" i="1"/>
  <c r="V409" i="1"/>
  <c r="U409" i="1"/>
  <c r="T409" i="1"/>
  <c r="S409" i="1"/>
  <c r="R409" i="1"/>
  <c r="Q409" i="1"/>
  <c r="P409" i="1"/>
  <c r="N409" i="1"/>
  <c r="O407" i="1"/>
  <c r="X407" i="1"/>
  <c r="W407" i="1"/>
  <c r="V407" i="1"/>
  <c r="U407" i="1"/>
  <c r="T407" i="1"/>
  <c r="S407" i="1"/>
  <c r="R407" i="1"/>
  <c r="Q407" i="1"/>
  <c r="P407" i="1"/>
  <c r="N407" i="1"/>
  <c r="O404" i="1"/>
  <c r="X404" i="1"/>
  <c r="W404" i="1"/>
  <c r="V404" i="1"/>
  <c r="U404" i="1"/>
  <c r="T404" i="1"/>
  <c r="S404" i="1"/>
  <c r="R404" i="1"/>
  <c r="Q404" i="1"/>
  <c r="P404" i="1"/>
  <c r="N404" i="1"/>
  <c r="O401" i="1"/>
  <c r="X401" i="1"/>
  <c r="W401" i="1"/>
  <c r="V401" i="1"/>
  <c r="U401" i="1"/>
  <c r="T401" i="1"/>
  <c r="S401" i="1"/>
  <c r="R401" i="1"/>
  <c r="Q401" i="1"/>
  <c r="P401" i="1"/>
  <c r="N401" i="1"/>
  <c r="O397" i="1"/>
  <c r="X397" i="1"/>
  <c r="W397" i="1"/>
  <c r="V397" i="1"/>
  <c r="U397" i="1"/>
  <c r="T397" i="1"/>
  <c r="S397" i="1"/>
  <c r="R397" i="1"/>
  <c r="Q397" i="1"/>
  <c r="P397" i="1"/>
  <c r="N397" i="1"/>
  <c r="O395" i="1"/>
  <c r="X395" i="1"/>
  <c r="W395" i="1"/>
  <c r="V395" i="1"/>
  <c r="U395" i="1"/>
  <c r="T395" i="1"/>
  <c r="S395" i="1"/>
  <c r="R395" i="1"/>
  <c r="Q395" i="1"/>
  <c r="P395" i="1"/>
  <c r="N395" i="1"/>
  <c r="O393" i="1"/>
  <c r="X393" i="1"/>
  <c r="W393" i="1"/>
  <c r="V393" i="1"/>
  <c r="U393" i="1"/>
  <c r="T393" i="1"/>
  <c r="S393" i="1"/>
  <c r="R393" i="1"/>
  <c r="Q393" i="1"/>
  <c r="P393" i="1"/>
  <c r="N393" i="1"/>
  <c r="O388" i="1"/>
  <c r="X388" i="1"/>
  <c r="W388" i="1"/>
  <c r="V388" i="1"/>
  <c r="U388" i="1"/>
  <c r="T388" i="1"/>
  <c r="S388" i="1"/>
  <c r="R388" i="1"/>
  <c r="Q388" i="1"/>
  <c r="P388" i="1"/>
  <c r="N388" i="1"/>
  <c r="O385" i="1"/>
  <c r="X385" i="1"/>
  <c r="W385" i="1"/>
  <c r="V385" i="1"/>
  <c r="U385" i="1"/>
  <c r="T385" i="1"/>
  <c r="S385" i="1"/>
  <c r="R385" i="1"/>
  <c r="Q385" i="1"/>
  <c r="P385" i="1"/>
  <c r="N385" i="1"/>
  <c r="O382" i="1"/>
  <c r="X382" i="1"/>
  <c r="W382" i="1"/>
  <c r="V382" i="1"/>
  <c r="U382" i="1"/>
  <c r="T382" i="1"/>
  <c r="S382" i="1"/>
  <c r="R382" i="1"/>
  <c r="Q382" i="1"/>
  <c r="P382" i="1"/>
  <c r="N382" i="1"/>
  <c r="O378" i="1"/>
  <c r="X378" i="1"/>
  <c r="W378" i="1"/>
  <c r="V378" i="1"/>
  <c r="U378" i="1"/>
  <c r="T378" i="1"/>
  <c r="S378" i="1"/>
  <c r="R378" i="1"/>
  <c r="Q378" i="1"/>
  <c r="P378" i="1"/>
  <c r="N378" i="1"/>
  <c r="O372" i="1"/>
  <c r="X372" i="1"/>
  <c r="W372" i="1"/>
  <c r="V372" i="1"/>
  <c r="U372" i="1"/>
  <c r="T372" i="1"/>
  <c r="S372" i="1"/>
  <c r="R372" i="1"/>
  <c r="Q372" i="1"/>
  <c r="P372" i="1"/>
  <c r="N372" i="1"/>
  <c r="O368" i="1"/>
  <c r="X368" i="1"/>
  <c r="W368" i="1"/>
  <c r="V368" i="1"/>
  <c r="U368" i="1"/>
  <c r="T368" i="1"/>
  <c r="S368" i="1"/>
  <c r="R368" i="1"/>
  <c r="Q368" i="1"/>
  <c r="P368" i="1"/>
  <c r="N368" i="1"/>
  <c r="O365" i="1"/>
  <c r="O369" i="1" s="1"/>
  <c r="X365" i="1"/>
  <c r="X369" i="1" s="1"/>
  <c r="W365" i="1"/>
  <c r="W369" i="1" s="1"/>
  <c r="V365" i="1"/>
  <c r="V369" i="1" s="1"/>
  <c r="U365" i="1"/>
  <c r="U369" i="1" s="1"/>
  <c r="T365" i="1"/>
  <c r="T369" i="1" s="1"/>
  <c r="S365" i="1"/>
  <c r="S370" i="1" s="1"/>
  <c r="R365" i="1"/>
  <c r="R370" i="1" s="1"/>
  <c r="Q365" i="1"/>
  <c r="Q369" i="1" s="1"/>
  <c r="P365" i="1"/>
  <c r="P370" i="1" s="1"/>
  <c r="N365" i="1"/>
  <c r="N369" i="1" s="1"/>
  <c r="O361" i="1"/>
  <c r="X361" i="1"/>
  <c r="W361" i="1"/>
  <c r="V361" i="1"/>
  <c r="U361" i="1"/>
  <c r="T361" i="1"/>
  <c r="S361" i="1"/>
  <c r="R361" i="1"/>
  <c r="Q361" i="1"/>
  <c r="P361" i="1"/>
  <c r="N361" i="1"/>
  <c r="O353" i="1"/>
  <c r="X353" i="1"/>
  <c r="W353" i="1"/>
  <c r="V353" i="1"/>
  <c r="U353" i="1"/>
  <c r="T353" i="1"/>
  <c r="S353" i="1"/>
  <c r="R353" i="1"/>
  <c r="Q353" i="1"/>
  <c r="P353" i="1"/>
  <c r="N353" i="1"/>
  <c r="O349" i="1"/>
  <c r="X349" i="1"/>
  <c r="W349" i="1"/>
  <c r="V349" i="1"/>
  <c r="U349" i="1"/>
  <c r="T349" i="1"/>
  <c r="S349" i="1"/>
  <c r="R349" i="1"/>
  <c r="Q349" i="1"/>
  <c r="P349" i="1"/>
  <c r="N349" i="1"/>
  <c r="O346" i="1"/>
  <c r="X346" i="1"/>
  <c r="W346" i="1"/>
  <c r="V346" i="1"/>
  <c r="U346" i="1"/>
  <c r="T346" i="1"/>
  <c r="S346" i="1"/>
  <c r="R346" i="1"/>
  <c r="Q346" i="1"/>
  <c r="P346" i="1"/>
  <c r="N346" i="1"/>
  <c r="O344" i="1"/>
  <c r="X344" i="1"/>
  <c r="W344" i="1"/>
  <c r="V344" i="1"/>
  <c r="U344" i="1"/>
  <c r="T344" i="1"/>
  <c r="S344" i="1"/>
  <c r="R344" i="1"/>
  <c r="Q344" i="1"/>
  <c r="P344" i="1"/>
  <c r="N344" i="1"/>
  <c r="O342" i="1"/>
  <c r="X342" i="1"/>
  <c r="W342" i="1"/>
  <c r="V342" i="1"/>
  <c r="U342" i="1"/>
  <c r="T342" i="1"/>
  <c r="S342" i="1"/>
  <c r="R342" i="1"/>
  <c r="Q342" i="1"/>
  <c r="P342" i="1"/>
  <c r="N342" i="1"/>
  <c r="O340" i="1"/>
  <c r="X340" i="1"/>
  <c r="W340" i="1"/>
  <c r="V340" i="1"/>
  <c r="U340" i="1"/>
  <c r="T340" i="1"/>
  <c r="S340" i="1"/>
  <c r="R340" i="1"/>
  <c r="Q340" i="1"/>
  <c r="P340" i="1"/>
  <c r="N340" i="1"/>
  <c r="O338" i="1"/>
  <c r="X338" i="1"/>
  <c r="W338" i="1"/>
  <c r="V338" i="1"/>
  <c r="U338" i="1"/>
  <c r="T338" i="1"/>
  <c r="S338" i="1"/>
  <c r="R338" i="1"/>
  <c r="Q338" i="1"/>
  <c r="P338" i="1"/>
  <c r="N338" i="1"/>
  <c r="O336" i="1"/>
  <c r="X336" i="1"/>
  <c r="W336" i="1"/>
  <c r="V336" i="1"/>
  <c r="U336" i="1"/>
  <c r="T336" i="1"/>
  <c r="S336" i="1"/>
  <c r="R336" i="1"/>
  <c r="Q336" i="1"/>
  <c r="P336" i="1"/>
  <c r="N336" i="1"/>
  <c r="O334" i="1"/>
  <c r="X334" i="1"/>
  <c r="W334" i="1"/>
  <c r="V334" i="1"/>
  <c r="U334" i="1"/>
  <c r="T334" i="1"/>
  <c r="S334" i="1"/>
  <c r="R334" i="1"/>
  <c r="Q334" i="1"/>
  <c r="P334" i="1"/>
  <c r="N334" i="1"/>
  <c r="O331" i="1"/>
  <c r="X331" i="1"/>
  <c r="W331" i="1"/>
  <c r="V331" i="1"/>
  <c r="U331" i="1"/>
  <c r="T331" i="1"/>
  <c r="S331" i="1"/>
  <c r="R331" i="1"/>
  <c r="Q331" i="1"/>
  <c r="P331" i="1"/>
  <c r="N331" i="1"/>
  <c r="O329" i="1"/>
  <c r="X329" i="1"/>
  <c r="W329" i="1"/>
  <c r="V329" i="1"/>
  <c r="U329" i="1"/>
  <c r="T329" i="1"/>
  <c r="S329" i="1"/>
  <c r="R329" i="1"/>
  <c r="Q329" i="1"/>
  <c r="P329" i="1"/>
  <c r="N329" i="1"/>
  <c r="O327" i="1"/>
  <c r="X327" i="1"/>
  <c r="W327" i="1"/>
  <c r="V327" i="1"/>
  <c r="U327" i="1"/>
  <c r="T327" i="1"/>
  <c r="S327" i="1"/>
  <c r="R327" i="1"/>
  <c r="Q327" i="1"/>
  <c r="P327" i="1"/>
  <c r="N327" i="1"/>
  <c r="O325" i="1"/>
  <c r="X325" i="1"/>
  <c r="W325" i="1"/>
  <c r="V325" i="1"/>
  <c r="U325" i="1"/>
  <c r="T325" i="1"/>
  <c r="S325" i="1"/>
  <c r="R325" i="1"/>
  <c r="Q325" i="1"/>
  <c r="P325" i="1"/>
  <c r="N325" i="1"/>
  <c r="O323" i="1"/>
  <c r="X323" i="1"/>
  <c r="W323" i="1"/>
  <c r="V323" i="1"/>
  <c r="U323" i="1"/>
  <c r="T323" i="1"/>
  <c r="S323" i="1"/>
  <c r="R323" i="1"/>
  <c r="Q323" i="1"/>
  <c r="P323" i="1"/>
  <c r="N323" i="1"/>
  <c r="O321" i="1"/>
  <c r="X321" i="1"/>
  <c r="W321" i="1"/>
  <c r="V321" i="1"/>
  <c r="U321" i="1"/>
  <c r="T321" i="1"/>
  <c r="S321" i="1"/>
  <c r="R321" i="1"/>
  <c r="Q321" i="1"/>
  <c r="P321" i="1"/>
  <c r="N321" i="1"/>
  <c r="O319" i="1"/>
  <c r="X319" i="1"/>
  <c r="W319" i="1"/>
  <c r="V319" i="1"/>
  <c r="U319" i="1"/>
  <c r="T319" i="1"/>
  <c r="S319" i="1"/>
  <c r="R319" i="1"/>
  <c r="Q319" i="1"/>
  <c r="P319" i="1"/>
  <c r="N319" i="1"/>
  <c r="O316" i="1"/>
  <c r="X316" i="1"/>
  <c r="W316" i="1"/>
  <c r="V316" i="1"/>
  <c r="U316" i="1"/>
  <c r="T316" i="1"/>
  <c r="S316" i="1"/>
  <c r="R316" i="1"/>
  <c r="Q316" i="1"/>
  <c r="P316" i="1"/>
  <c r="N316" i="1"/>
  <c r="O314" i="1"/>
  <c r="X314" i="1"/>
  <c r="W314" i="1"/>
  <c r="V314" i="1"/>
  <c r="U314" i="1"/>
  <c r="T314" i="1"/>
  <c r="S314" i="1"/>
  <c r="R314" i="1"/>
  <c r="Q314" i="1"/>
  <c r="P314" i="1"/>
  <c r="N314" i="1"/>
  <c r="O312" i="1"/>
  <c r="X312" i="1"/>
  <c r="W312" i="1"/>
  <c r="V312" i="1"/>
  <c r="U312" i="1"/>
  <c r="T312" i="1"/>
  <c r="S312" i="1"/>
  <c r="R312" i="1"/>
  <c r="Q312" i="1"/>
  <c r="P312" i="1"/>
  <c r="N312" i="1"/>
  <c r="O310" i="1"/>
  <c r="X310" i="1"/>
  <c r="W310" i="1"/>
  <c r="V310" i="1"/>
  <c r="U310" i="1"/>
  <c r="T310" i="1"/>
  <c r="S310" i="1"/>
  <c r="R310" i="1"/>
  <c r="Q310" i="1"/>
  <c r="P310" i="1"/>
  <c r="N310" i="1"/>
  <c r="O308" i="1"/>
  <c r="X308" i="1"/>
  <c r="W308" i="1"/>
  <c r="V308" i="1"/>
  <c r="U308" i="1"/>
  <c r="T308" i="1"/>
  <c r="S308" i="1"/>
  <c r="R308" i="1"/>
  <c r="Q308" i="1"/>
  <c r="P308" i="1"/>
  <c r="N308" i="1"/>
  <c r="O306" i="1"/>
  <c r="X306" i="1"/>
  <c r="W306" i="1"/>
  <c r="V306" i="1"/>
  <c r="U306" i="1"/>
  <c r="T306" i="1"/>
  <c r="S306" i="1"/>
  <c r="R306" i="1"/>
  <c r="Q306" i="1"/>
  <c r="P306" i="1"/>
  <c r="N306" i="1"/>
  <c r="O304" i="1"/>
  <c r="X304" i="1"/>
  <c r="W304" i="1"/>
  <c r="V304" i="1"/>
  <c r="U304" i="1"/>
  <c r="T304" i="1"/>
  <c r="S304" i="1"/>
  <c r="R304" i="1"/>
  <c r="Q304" i="1"/>
  <c r="P304" i="1"/>
  <c r="N304" i="1"/>
  <c r="O302" i="1"/>
  <c r="X302" i="1"/>
  <c r="W302" i="1"/>
  <c r="V302" i="1"/>
  <c r="U302" i="1"/>
  <c r="T302" i="1"/>
  <c r="S302" i="1"/>
  <c r="R302" i="1"/>
  <c r="Q302" i="1"/>
  <c r="P302" i="1"/>
  <c r="N302" i="1"/>
  <c r="O300" i="1"/>
  <c r="X300" i="1"/>
  <c r="W300" i="1"/>
  <c r="V300" i="1"/>
  <c r="U300" i="1"/>
  <c r="T300" i="1"/>
  <c r="S300" i="1"/>
  <c r="R300" i="1"/>
  <c r="Q300" i="1"/>
  <c r="P300" i="1"/>
  <c r="N300" i="1"/>
  <c r="O298" i="1"/>
  <c r="X298" i="1"/>
  <c r="W298" i="1"/>
  <c r="V298" i="1"/>
  <c r="U298" i="1"/>
  <c r="T298" i="1"/>
  <c r="S298" i="1"/>
  <c r="R298" i="1"/>
  <c r="Q298" i="1"/>
  <c r="P298" i="1"/>
  <c r="N298" i="1"/>
  <c r="O296" i="1"/>
  <c r="X296" i="1"/>
  <c r="W296" i="1"/>
  <c r="V296" i="1"/>
  <c r="U296" i="1"/>
  <c r="T296" i="1"/>
  <c r="S296" i="1"/>
  <c r="R296" i="1"/>
  <c r="Q296" i="1"/>
  <c r="P296" i="1"/>
  <c r="N296" i="1"/>
  <c r="O293" i="1"/>
  <c r="X293" i="1"/>
  <c r="W293" i="1"/>
  <c r="V293" i="1"/>
  <c r="U293" i="1"/>
  <c r="T293" i="1"/>
  <c r="S293" i="1"/>
  <c r="R293" i="1"/>
  <c r="Q293" i="1"/>
  <c r="P293" i="1"/>
  <c r="N293" i="1"/>
  <c r="O291" i="1"/>
  <c r="O294" i="1" s="1"/>
  <c r="X291" i="1"/>
  <c r="X294" i="1" s="1"/>
  <c r="W291" i="1"/>
  <c r="W294" i="1" s="1"/>
  <c r="V291" i="1"/>
  <c r="V294" i="1" s="1"/>
  <c r="U291" i="1"/>
  <c r="U294" i="1" s="1"/>
  <c r="T291" i="1"/>
  <c r="T294" i="1" s="1"/>
  <c r="S291" i="1"/>
  <c r="S294" i="1" s="1"/>
  <c r="R291" i="1"/>
  <c r="R294" i="1" s="1"/>
  <c r="Q291" i="1"/>
  <c r="Q294" i="1" s="1"/>
  <c r="P291" i="1"/>
  <c r="P294" i="1" s="1"/>
  <c r="N291" i="1"/>
  <c r="N294" i="1" s="1"/>
  <c r="O288" i="1"/>
  <c r="X288" i="1"/>
  <c r="W288" i="1"/>
  <c r="V288" i="1"/>
  <c r="U288" i="1"/>
  <c r="T288" i="1"/>
  <c r="S288" i="1"/>
  <c r="R288" i="1"/>
  <c r="Q288" i="1"/>
  <c r="P288" i="1"/>
  <c r="N288" i="1"/>
  <c r="O286" i="1"/>
  <c r="X286" i="1"/>
  <c r="W286" i="1"/>
  <c r="V286" i="1"/>
  <c r="U286" i="1"/>
  <c r="T286" i="1"/>
  <c r="S286" i="1"/>
  <c r="R286" i="1"/>
  <c r="Q286" i="1"/>
  <c r="P286" i="1"/>
  <c r="N286" i="1"/>
  <c r="O284" i="1"/>
  <c r="X284" i="1"/>
  <c r="W284" i="1"/>
  <c r="V284" i="1"/>
  <c r="U284" i="1"/>
  <c r="T284" i="1"/>
  <c r="S284" i="1"/>
  <c r="R284" i="1"/>
  <c r="Q284" i="1"/>
  <c r="P284" i="1"/>
  <c r="N284" i="1"/>
  <c r="O282" i="1"/>
  <c r="X282" i="1"/>
  <c r="W282" i="1"/>
  <c r="V282" i="1"/>
  <c r="U282" i="1"/>
  <c r="T282" i="1"/>
  <c r="S282" i="1"/>
  <c r="R282" i="1"/>
  <c r="Q282" i="1"/>
  <c r="P282" i="1"/>
  <c r="N282" i="1"/>
  <c r="O280" i="1"/>
  <c r="X280" i="1"/>
  <c r="W280" i="1"/>
  <c r="V280" i="1"/>
  <c r="U280" i="1"/>
  <c r="T280" i="1"/>
  <c r="S280" i="1"/>
  <c r="R280" i="1"/>
  <c r="Q280" i="1"/>
  <c r="P280" i="1"/>
  <c r="N280" i="1"/>
  <c r="O278" i="1"/>
  <c r="X278" i="1"/>
  <c r="W278" i="1"/>
  <c r="V278" i="1"/>
  <c r="U278" i="1"/>
  <c r="T278" i="1"/>
  <c r="S278" i="1"/>
  <c r="R278" i="1"/>
  <c r="Q278" i="1"/>
  <c r="P278" i="1"/>
  <c r="N278" i="1"/>
  <c r="O276" i="1"/>
  <c r="X276" i="1"/>
  <c r="W276" i="1"/>
  <c r="V276" i="1"/>
  <c r="U276" i="1"/>
  <c r="T276" i="1"/>
  <c r="S276" i="1"/>
  <c r="R276" i="1"/>
  <c r="Q276" i="1"/>
  <c r="P276" i="1"/>
  <c r="N276" i="1"/>
  <c r="O274" i="1"/>
  <c r="X274" i="1"/>
  <c r="W274" i="1"/>
  <c r="V274" i="1"/>
  <c r="U274" i="1"/>
  <c r="T274" i="1"/>
  <c r="S274" i="1"/>
  <c r="R274" i="1"/>
  <c r="Q274" i="1"/>
  <c r="P274" i="1"/>
  <c r="N274" i="1"/>
  <c r="O272" i="1"/>
  <c r="X272" i="1"/>
  <c r="W272" i="1"/>
  <c r="V272" i="1"/>
  <c r="U272" i="1"/>
  <c r="T272" i="1"/>
  <c r="S272" i="1"/>
  <c r="R272" i="1"/>
  <c r="Q272" i="1"/>
  <c r="P272" i="1"/>
  <c r="N272" i="1"/>
  <c r="O270" i="1"/>
  <c r="X270" i="1"/>
  <c r="W270" i="1"/>
  <c r="V270" i="1"/>
  <c r="U270" i="1"/>
  <c r="T270" i="1"/>
  <c r="S270" i="1"/>
  <c r="R270" i="1"/>
  <c r="Q270" i="1"/>
  <c r="P270" i="1"/>
  <c r="N270" i="1"/>
  <c r="O267" i="1"/>
  <c r="X267" i="1"/>
  <c r="W267" i="1"/>
  <c r="V267" i="1"/>
  <c r="U267" i="1"/>
  <c r="T267" i="1"/>
  <c r="S267" i="1"/>
  <c r="R267" i="1"/>
  <c r="Q267" i="1"/>
  <c r="P267" i="1"/>
  <c r="N267" i="1"/>
  <c r="O265" i="1"/>
  <c r="X265" i="1"/>
  <c r="W265" i="1"/>
  <c r="V265" i="1"/>
  <c r="U265" i="1"/>
  <c r="T265" i="1"/>
  <c r="S265" i="1"/>
  <c r="R265" i="1"/>
  <c r="Q265" i="1"/>
  <c r="P265" i="1"/>
  <c r="N265" i="1"/>
  <c r="O263" i="1"/>
  <c r="X263" i="1"/>
  <c r="W263" i="1"/>
  <c r="V263" i="1"/>
  <c r="U263" i="1"/>
  <c r="T263" i="1"/>
  <c r="S263" i="1"/>
  <c r="R263" i="1"/>
  <c r="Q263" i="1"/>
  <c r="P263" i="1"/>
  <c r="N263" i="1"/>
  <c r="O260" i="1"/>
  <c r="X260" i="1"/>
  <c r="W260" i="1"/>
  <c r="V260" i="1"/>
  <c r="U260" i="1"/>
  <c r="T260" i="1"/>
  <c r="S260" i="1"/>
  <c r="R260" i="1"/>
  <c r="Q260" i="1"/>
  <c r="P260" i="1"/>
  <c r="N260" i="1"/>
  <c r="O256" i="1"/>
  <c r="X256" i="1"/>
  <c r="W256" i="1"/>
  <c r="V256" i="1"/>
  <c r="U256" i="1"/>
  <c r="T256" i="1"/>
  <c r="S256" i="1"/>
  <c r="R256" i="1"/>
  <c r="Q256" i="1"/>
  <c r="P256" i="1"/>
  <c r="N256" i="1"/>
  <c r="O254" i="1"/>
  <c r="X254" i="1"/>
  <c r="W254" i="1"/>
  <c r="V254" i="1"/>
  <c r="U254" i="1"/>
  <c r="T254" i="1"/>
  <c r="S254" i="1"/>
  <c r="R254" i="1"/>
  <c r="Q254" i="1"/>
  <c r="P254" i="1"/>
  <c r="N254" i="1"/>
  <c r="O252" i="1"/>
  <c r="X252" i="1"/>
  <c r="W252" i="1"/>
  <c r="V252" i="1"/>
  <c r="U252" i="1"/>
  <c r="T252" i="1"/>
  <c r="S252" i="1"/>
  <c r="R252" i="1"/>
  <c r="Q252" i="1"/>
  <c r="P252" i="1"/>
  <c r="N252" i="1"/>
  <c r="O245" i="1"/>
  <c r="X245" i="1"/>
  <c r="W245" i="1"/>
  <c r="V245" i="1"/>
  <c r="U245" i="1"/>
  <c r="T245" i="1"/>
  <c r="S245" i="1"/>
  <c r="R245" i="1"/>
  <c r="Q245" i="1"/>
  <c r="P245" i="1"/>
  <c r="N245" i="1"/>
  <c r="O242" i="1"/>
  <c r="X242" i="1"/>
  <c r="W242" i="1"/>
  <c r="V242" i="1"/>
  <c r="U242" i="1"/>
  <c r="T242" i="1"/>
  <c r="S242" i="1"/>
  <c r="R242" i="1"/>
  <c r="Q242" i="1"/>
  <c r="P242" i="1"/>
  <c r="N242" i="1"/>
  <c r="O240" i="1"/>
  <c r="X240" i="1"/>
  <c r="W240" i="1"/>
  <c r="V240" i="1"/>
  <c r="U240" i="1"/>
  <c r="T240" i="1"/>
  <c r="S240" i="1"/>
  <c r="R240" i="1"/>
  <c r="Q240" i="1"/>
  <c r="P240" i="1"/>
  <c r="N240" i="1"/>
  <c r="O238" i="1"/>
  <c r="X238" i="1"/>
  <c r="W238" i="1"/>
  <c r="V238" i="1"/>
  <c r="U238" i="1"/>
  <c r="T238" i="1"/>
  <c r="S238" i="1"/>
  <c r="R238" i="1"/>
  <c r="Q238" i="1"/>
  <c r="P238" i="1"/>
  <c r="N238" i="1"/>
  <c r="O236" i="1"/>
  <c r="X236" i="1"/>
  <c r="W236" i="1"/>
  <c r="V236" i="1"/>
  <c r="U236" i="1"/>
  <c r="T236" i="1"/>
  <c r="S236" i="1"/>
  <c r="R236" i="1"/>
  <c r="Q236" i="1"/>
  <c r="P236" i="1"/>
  <c r="N236" i="1"/>
  <c r="O234" i="1"/>
  <c r="X234" i="1"/>
  <c r="W234" i="1"/>
  <c r="V234" i="1"/>
  <c r="U234" i="1"/>
  <c r="T234" i="1"/>
  <c r="S234" i="1"/>
  <c r="R234" i="1"/>
  <c r="Q234" i="1"/>
  <c r="P234" i="1"/>
  <c r="N234" i="1"/>
  <c r="O232" i="1"/>
  <c r="X232" i="1"/>
  <c r="W232" i="1"/>
  <c r="V232" i="1"/>
  <c r="U232" i="1"/>
  <c r="T232" i="1"/>
  <c r="S232" i="1"/>
  <c r="R232" i="1"/>
  <c r="Q232" i="1"/>
  <c r="P232" i="1"/>
  <c r="N232" i="1"/>
  <c r="O227" i="1"/>
  <c r="X227" i="1"/>
  <c r="W227" i="1"/>
  <c r="V227" i="1"/>
  <c r="U227" i="1"/>
  <c r="T227" i="1"/>
  <c r="S227" i="1"/>
  <c r="R227" i="1"/>
  <c r="Q227" i="1"/>
  <c r="P227" i="1"/>
  <c r="N227" i="1"/>
  <c r="O225" i="1"/>
  <c r="X225" i="1"/>
  <c r="W225" i="1"/>
  <c r="V225" i="1"/>
  <c r="U225" i="1"/>
  <c r="T225" i="1"/>
  <c r="S225" i="1"/>
  <c r="R225" i="1"/>
  <c r="Q225" i="1"/>
  <c r="P225" i="1"/>
  <c r="N225" i="1"/>
  <c r="O223" i="1"/>
  <c r="X223" i="1"/>
  <c r="W223" i="1"/>
  <c r="V223" i="1"/>
  <c r="U223" i="1"/>
  <c r="T223" i="1"/>
  <c r="S223" i="1"/>
  <c r="R223" i="1"/>
  <c r="Q223" i="1"/>
  <c r="P223" i="1"/>
  <c r="N223" i="1"/>
  <c r="O221" i="1"/>
  <c r="X221" i="1"/>
  <c r="W221" i="1"/>
  <c r="V221" i="1"/>
  <c r="U221" i="1"/>
  <c r="T221" i="1"/>
  <c r="S221" i="1"/>
  <c r="R221" i="1"/>
  <c r="Q221" i="1"/>
  <c r="P221" i="1"/>
  <c r="N221" i="1"/>
  <c r="O219" i="1"/>
  <c r="X219" i="1"/>
  <c r="W219" i="1"/>
  <c r="V219" i="1"/>
  <c r="U219" i="1"/>
  <c r="T219" i="1"/>
  <c r="S219" i="1"/>
  <c r="R219" i="1"/>
  <c r="Q219" i="1"/>
  <c r="P219" i="1"/>
  <c r="N219" i="1"/>
  <c r="O217" i="1"/>
  <c r="X217" i="1"/>
  <c r="W217" i="1"/>
  <c r="V217" i="1"/>
  <c r="U217" i="1"/>
  <c r="T217" i="1"/>
  <c r="S217" i="1"/>
  <c r="R217" i="1"/>
  <c r="Q217" i="1"/>
  <c r="P217" i="1"/>
  <c r="N217" i="1"/>
  <c r="O215" i="1"/>
  <c r="X215" i="1"/>
  <c r="W215" i="1"/>
  <c r="V215" i="1"/>
  <c r="U215" i="1"/>
  <c r="T215" i="1"/>
  <c r="S215" i="1"/>
  <c r="R215" i="1"/>
  <c r="Q215" i="1"/>
  <c r="P215" i="1"/>
  <c r="N215" i="1"/>
  <c r="O213" i="1"/>
  <c r="X213" i="1"/>
  <c r="W213" i="1"/>
  <c r="V213" i="1"/>
  <c r="U213" i="1"/>
  <c r="T213" i="1"/>
  <c r="S213" i="1"/>
  <c r="R213" i="1"/>
  <c r="Q213" i="1"/>
  <c r="P213" i="1"/>
  <c r="N213" i="1"/>
  <c r="O211" i="1"/>
  <c r="X211" i="1"/>
  <c r="W211" i="1"/>
  <c r="V211" i="1"/>
  <c r="U211" i="1"/>
  <c r="T211" i="1"/>
  <c r="S211" i="1"/>
  <c r="R211" i="1"/>
  <c r="Q211" i="1"/>
  <c r="P211" i="1"/>
  <c r="N211" i="1"/>
  <c r="O209" i="1"/>
  <c r="X209" i="1"/>
  <c r="W209" i="1"/>
  <c r="V209" i="1"/>
  <c r="U209" i="1"/>
  <c r="T209" i="1"/>
  <c r="S209" i="1"/>
  <c r="R209" i="1"/>
  <c r="Q209" i="1"/>
  <c r="P209" i="1"/>
  <c r="N209" i="1"/>
  <c r="O207" i="1"/>
  <c r="X207" i="1"/>
  <c r="W207" i="1"/>
  <c r="V207" i="1"/>
  <c r="U207" i="1"/>
  <c r="T207" i="1"/>
  <c r="S207" i="1"/>
  <c r="R207" i="1"/>
  <c r="Q207" i="1"/>
  <c r="P207" i="1"/>
  <c r="N207" i="1"/>
  <c r="O205" i="1"/>
  <c r="X205" i="1"/>
  <c r="W205" i="1"/>
  <c r="V205" i="1"/>
  <c r="U205" i="1"/>
  <c r="T205" i="1"/>
  <c r="S205" i="1"/>
  <c r="R205" i="1"/>
  <c r="Q205" i="1"/>
  <c r="P205" i="1"/>
  <c r="N205" i="1"/>
  <c r="O203" i="1"/>
  <c r="X203" i="1"/>
  <c r="W203" i="1"/>
  <c r="V203" i="1"/>
  <c r="U203" i="1"/>
  <c r="T203" i="1"/>
  <c r="S203" i="1"/>
  <c r="R203" i="1"/>
  <c r="Q203" i="1"/>
  <c r="P203" i="1"/>
  <c r="N203" i="1"/>
  <c r="O201" i="1"/>
  <c r="X201" i="1"/>
  <c r="W201" i="1"/>
  <c r="V201" i="1"/>
  <c r="U201" i="1"/>
  <c r="T201" i="1"/>
  <c r="S201" i="1"/>
  <c r="R201" i="1"/>
  <c r="Q201" i="1"/>
  <c r="P201" i="1"/>
  <c r="N201" i="1"/>
  <c r="O199" i="1"/>
  <c r="X199" i="1"/>
  <c r="W199" i="1"/>
  <c r="V199" i="1"/>
  <c r="U199" i="1"/>
  <c r="T199" i="1"/>
  <c r="S199" i="1"/>
  <c r="R199" i="1"/>
  <c r="Q199" i="1"/>
  <c r="P199" i="1"/>
  <c r="N199" i="1"/>
  <c r="O197" i="1"/>
  <c r="X197" i="1"/>
  <c r="W197" i="1"/>
  <c r="V197" i="1"/>
  <c r="U197" i="1"/>
  <c r="T197" i="1"/>
  <c r="S197" i="1"/>
  <c r="R197" i="1"/>
  <c r="Q197" i="1"/>
  <c r="P197" i="1"/>
  <c r="N197" i="1"/>
  <c r="O194" i="1"/>
  <c r="X194" i="1"/>
  <c r="W194" i="1"/>
  <c r="V194" i="1"/>
  <c r="U194" i="1"/>
  <c r="T194" i="1"/>
  <c r="S194" i="1"/>
  <c r="R194" i="1"/>
  <c r="Q194" i="1"/>
  <c r="P194" i="1"/>
  <c r="N194" i="1"/>
  <c r="O192" i="1"/>
  <c r="X192" i="1"/>
  <c r="W192" i="1"/>
  <c r="V192" i="1"/>
  <c r="U192" i="1"/>
  <c r="T192" i="1"/>
  <c r="S192" i="1"/>
  <c r="R192" i="1"/>
  <c r="Q192" i="1"/>
  <c r="P192" i="1"/>
  <c r="N192" i="1"/>
  <c r="O189" i="1"/>
  <c r="X189" i="1"/>
  <c r="W189" i="1"/>
  <c r="V189" i="1"/>
  <c r="U189" i="1"/>
  <c r="T189" i="1"/>
  <c r="S189" i="1"/>
  <c r="R189" i="1"/>
  <c r="Q189" i="1"/>
  <c r="P189" i="1"/>
  <c r="N189" i="1"/>
  <c r="O187" i="1"/>
  <c r="X187" i="1"/>
  <c r="W187" i="1"/>
  <c r="V187" i="1"/>
  <c r="U187" i="1"/>
  <c r="T187" i="1"/>
  <c r="S187" i="1"/>
  <c r="R187" i="1"/>
  <c r="Q187" i="1"/>
  <c r="P187" i="1"/>
  <c r="N187" i="1"/>
  <c r="O185" i="1"/>
  <c r="X185" i="1"/>
  <c r="W185" i="1"/>
  <c r="V185" i="1"/>
  <c r="U185" i="1"/>
  <c r="T185" i="1"/>
  <c r="S185" i="1"/>
  <c r="R185" i="1"/>
  <c r="Q185" i="1"/>
  <c r="P185" i="1"/>
  <c r="N185" i="1"/>
  <c r="O183" i="1"/>
  <c r="X183" i="1"/>
  <c r="W183" i="1"/>
  <c r="V183" i="1"/>
  <c r="U183" i="1"/>
  <c r="T183" i="1"/>
  <c r="S183" i="1"/>
  <c r="R183" i="1"/>
  <c r="Q183" i="1"/>
  <c r="P183" i="1"/>
  <c r="N183" i="1"/>
  <c r="O181" i="1"/>
  <c r="X181" i="1"/>
  <c r="W181" i="1"/>
  <c r="V181" i="1"/>
  <c r="U181" i="1"/>
  <c r="T181" i="1"/>
  <c r="S181" i="1"/>
  <c r="R181" i="1"/>
  <c r="Q181" i="1"/>
  <c r="P181" i="1"/>
  <c r="N181" i="1"/>
  <c r="O179" i="1"/>
  <c r="X179" i="1"/>
  <c r="W179" i="1"/>
  <c r="V179" i="1"/>
  <c r="U179" i="1"/>
  <c r="T179" i="1"/>
  <c r="S179" i="1"/>
  <c r="R179" i="1"/>
  <c r="Q179" i="1"/>
  <c r="P179" i="1"/>
  <c r="N179" i="1"/>
  <c r="O177" i="1"/>
  <c r="X177" i="1"/>
  <c r="W177" i="1"/>
  <c r="V177" i="1"/>
  <c r="U177" i="1"/>
  <c r="T177" i="1"/>
  <c r="S177" i="1"/>
  <c r="R177" i="1"/>
  <c r="Q177" i="1"/>
  <c r="P177" i="1"/>
  <c r="N177" i="1"/>
  <c r="O175" i="1"/>
  <c r="X175" i="1"/>
  <c r="W175" i="1"/>
  <c r="V175" i="1"/>
  <c r="U175" i="1"/>
  <c r="T175" i="1"/>
  <c r="S175" i="1"/>
  <c r="R175" i="1"/>
  <c r="Q175" i="1"/>
  <c r="P175" i="1"/>
  <c r="N175" i="1"/>
  <c r="O173" i="1"/>
  <c r="X173" i="1"/>
  <c r="W173" i="1"/>
  <c r="V173" i="1"/>
  <c r="U173" i="1"/>
  <c r="T173" i="1"/>
  <c r="S173" i="1"/>
  <c r="R173" i="1"/>
  <c r="Q173" i="1"/>
  <c r="P173" i="1"/>
  <c r="N173" i="1"/>
  <c r="O171" i="1"/>
  <c r="X171" i="1"/>
  <c r="W171" i="1"/>
  <c r="V171" i="1"/>
  <c r="U171" i="1"/>
  <c r="T171" i="1"/>
  <c r="S171" i="1"/>
  <c r="R171" i="1"/>
  <c r="Q171" i="1"/>
  <c r="P171" i="1"/>
  <c r="N171" i="1"/>
  <c r="O169" i="1"/>
  <c r="X169" i="1"/>
  <c r="W169" i="1"/>
  <c r="V169" i="1"/>
  <c r="U169" i="1"/>
  <c r="T169" i="1"/>
  <c r="S169" i="1"/>
  <c r="R169" i="1"/>
  <c r="Q169" i="1"/>
  <c r="P169" i="1"/>
  <c r="N169" i="1"/>
  <c r="O167" i="1"/>
  <c r="X167" i="1"/>
  <c r="W167" i="1"/>
  <c r="V167" i="1"/>
  <c r="U167" i="1"/>
  <c r="T167" i="1"/>
  <c r="S167" i="1"/>
  <c r="R167" i="1"/>
  <c r="Q167" i="1"/>
  <c r="P167" i="1"/>
  <c r="N167" i="1"/>
  <c r="O162" i="1"/>
  <c r="X162" i="1"/>
  <c r="W162" i="1"/>
  <c r="V162" i="1"/>
  <c r="U162" i="1"/>
  <c r="T162" i="1"/>
  <c r="S162" i="1"/>
  <c r="R162" i="1"/>
  <c r="Q162" i="1"/>
  <c r="P162" i="1"/>
  <c r="N162" i="1"/>
  <c r="O160" i="1"/>
  <c r="X160" i="1"/>
  <c r="W160" i="1"/>
  <c r="V160" i="1"/>
  <c r="U160" i="1"/>
  <c r="T160" i="1"/>
  <c r="S160" i="1"/>
  <c r="R160" i="1"/>
  <c r="Q160" i="1"/>
  <c r="P160" i="1"/>
  <c r="N160" i="1"/>
  <c r="O158" i="1"/>
  <c r="X158" i="1"/>
  <c r="W158" i="1"/>
  <c r="V158" i="1"/>
  <c r="U158" i="1"/>
  <c r="T158" i="1"/>
  <c r="S158" i="1"/>
  <c r="R158" i="1"/>
  <c r="Q158" i="1"/>
  <c r="P158" i="1"/>
  <c r="N158" i="1"/>
  <c r="O154" i="1"/>
  <c r="X154" i="1"/>
  <c r="W154" i="1"/>
  <c r="V154" i="1"/>
  <c r="U154" i="1"/>
  <c r="T154" i="1"/>
  <c r="S154" i="1"/>
  <c r="R154" i="1"/>
  <c r="Q154" i="1"/>
  <c r="P154" i="1"/>
  <c r="N154" i="1"/>
  <c r="O152" i="1"/>
  <c r="X152" i="1"/>
  <c r="W152" i="1"/>
  <c r="V152" i="1"/>
  <c r="U152" i="1"/>
  <c r="T152" i="1"/>
  <c r="S152" i="1"/>
  <c r="R152" i="1"/>
  <c r="Q152" i="1"/>
  <c r="P152" i="1"/>
  <c r="N152" i="1"/>
  <c r="O150" i="1"/>
  <c r="X150" i="1"/>
  <c r="W150" i="1"/>
  <c r="V150" i="1"/>
  <c r="U150" i="1"/>
  <c r="T150" i="1"/>
  <c r="S150" i="1"/>
  <c r="R150" i="1"/>
  <c r="Q150" i="1"/>
  <c r="P150" i="1"/>
  <c r="N150" i="1"/>
  <c r="O148" i="1"/>
  <c r="X148" i="1"/>
  <c r="W148" i="1"/>
  <c r="V148" i="1"/>
  <c r="U148" i="1"/>
  <c r="T148" i="1"/>
  <c r="S148" i="1"/>
  <c r="R148" i="1"/>
  <c r="Q148" i="1"/>
  <c r="P148" i="1"/>
  <c r="N148" i="1"/>
  <c r="O146" i="1"/>
  <c r="X146" i="1"/>
  <c r="W146" i="1"/>
  <c r="V146" i="1"/>
  <c r="U146" i="1"/>
  <c r="T146" i="1"/>
  <c r="S146" i="1"/>
  <c r="R146" i="1"/>
  <c r="Q146" i="1"/>
  <c r="P146" i="1"/>
  <c r="N146" i="1"/>
  <c r="O143" i="1"/>
  <c r="X143" i="1"/>
  <c r="W143" i="1"/>
  <c r="V143" i="1"/>
  <c r="U143" i="1"/>
  <c r="T143" i="1"/>
  <c r="S143" i="1"/>
  <c r="R143" i="1"/>
  <c r="Q143" i="1"/>
  <c r="P143" i="1"/>
  <c r="N143" i="1"/>
  <c r="O141" i="1"/>
  <c r="X141" i="1"/>
  <c r="W141" i="1"/>
  <c r="V141" i="1"/>
  <c r="U141" i="1"/>
  <c r="T141" i="1"/>
  <c r="S141" i="1"/>
  <c r="R141" i="1"/>
  <c r="Q141" i="1"/>
  <c r="P141" i="1"/>
  <c r="N141" i="1"/>
  <c r="O137" i="1"/>
  <c r="X137" i="1"/>
  <c r="W137" i="1"/>
  <c r="V137" i="1"/>
  <c r="U137" i="1"/>
  <c r="T137" i="1"/>
  <c r="S137" i="1"/>
  <c r="R137" i="1"/>
  <c r="Q137" i="1"/>
  <c r="P137" i="1"/>
  <c r="N137" i="1"/>
  <c r="O135" i="1"/>
  <c r="X135" i="1"/>
  <c r="W135" i="1"/>
  <c r="V135" i="1"/>
  <c r="U135" i="1"/>
  <c r="T135" i="1"/>
  <c r="S135" i="1"/>
  <c r="R135" i="1"/>
  <c r="Q135" i="1"/>
  <c r="P135" i="1"/>
  <c r="N135" i="1"/>
  <c r="O133" i="1"/>
  <c r="X133" i="1"/>
  <c r="W133" i="1"/>
  <c r="V133" i="1"/>
  <c r="U133" i="1"/>
  <c r="T133" i="1"/>
  <c r="S133" i="1"/>
  <c r="R133" i="1"/>
  <c r="Q133" i="1"/>
  <c r="P133" i="1"/>
  <c r="N133" i="1"/>
  <c r="O131" i="1"/>
  <c r="X131" i="1"/>
  <c r="W131" i="1"/>
  <c r="V131" i="1"/>
  <c r="U131" i="1"/>
  <c r="T131" i="1"/>
  <c r="S131" i="1"/>
  <c r="R131" i="1"/>
  <c r="Q131" i="1"/>
  <c r="P131" i="1"/>
  <c r="N131" i="1"/>
  <c r="O129" i="1"/>
  <c r="X129" i="1"/>
  <c r="W129" i="1"/>
  <c r="V129" i="1"/>
  <c r="U129" i="1"/>
  <c r="T129" i="1"/>
  <c r="S129" i="1"/>
  <c r="R129" i="1"/>
  <c r="Q129" i="1"/>
  <c r="P129" i="1"/>
  <c r="N129" i="1"/>
  <c r="O127" i="1"/>
  <c r="X127" i="1"/>
  <c r="W127" i="1"/>
  <c r="V127" i="1"/>
  <c r="U127" i="1"/>
  <c r="T127" i="1"/>
  <c r="S127" i="1"/>
  <c r="R127" i="1"/>
  <c r="Q127" i="1"/>
  <c r="P127" i="1"/>
  <c r="N127" i="1"/>
  <c r="O125" i="1"/>
  <c r="X125" i="1"/>
  <c r="W125" i="1"/>
  <c r="V125" i="1"/>
  <c r="U125" i="1"/>
  <c r="T125" i="1"/>
  <c r="S125" i="1"/>
  <c r="R125" i="1"/>
  <c r="Q125" i="1"/>
  <c r="P125" i="1"/>
  <c r="N125" i="1"/>
  <c r="O121" i="1"/>
  <c r="X121" i="1"/>
  <c r="W121" i="1"/>
  <c r="V121" i="1"/>
  <c r="U121" i="1"/>
  <c r="T121" i="1"/>
  <c r="S121" i="1"/>
  <c r="R121" i="1"/>
  <c r="Q121" i="1"/>
  <c r="P121" i="1"/>
  <c r="N121" i="1"/>
  <c r="O119" i="1"/>
  <c r="X119" i="1"/>
  <c r="W119" i="1"/>
  <c r="V119" i="1"/>
  <c r="U119" i="1"/>
  <c r="T119" i="1"/>
  <c r="S119" i="1"/>
  <c r="R119" i="1"/>
  <c r="Q119" i="1"/>
  <c r="P119" i="1"/>
  <c r="N119" i="1"/>
  <c r="O117" i="1"/>
  <c r="X117" i="1"/>
  <c r="W117" i="1"/>
  <c r="V117" i="1"/>
  <c r="U117" i="1"/>
  <c r="T117" i="1"/>
  <c r="S117" i="1"/>
  <c r="R117" i="1"/>
  <c r="Q117" i="1"/>
  <c r="P117" i="1"/>
  <c r="N117" i="1"/>
  <c r="O115" i="1"/>
  <c r="X115" i="1"/>
  <c r="W115" i="1"/>
  <c r="V115" i="1"/>
  <c r="U115" i="1"/>
  <c r="T115" i="1"/>
  <c r="S115" i="1"/>
  <c r="R115" i="1"/>
  <c r="Q115" i="1"/>
  <c r="P115" i="1"/>
  <c r="N115" i="1"/>
  <c r="O113" i="1"/>
  <c r="X113" i="1"/>
  <c r="W113" i="1"/>
  <c r="V113" i="1"/>
  <c r="U113" i="1"/>
  <c r="T113" i="1"/>
  <c r="S113" i="1"/>
  <c r="R113" i="1"/>
  <c r="Q113" i="1"/>
  <c r="P113" i="1"/>
  <c r="N113" i="1"/>
  <c r="O111" i="1"/>
  <c r="X111" i="1"/>
  <c r="W111" i="1"/>
  <c r="V111" i="1"/>
  <c r="U111" i="1"/>
  <c r="T111" i="1"/>
  <c r="S111" i="1"/>
  <c r="R111" i="1"/>
  <c r="Q111" i="1"/>
  <c r="P111" i="1"/>
  <c r="N111" i="1"/>
  <c r="O109" i="1"/>
  <c r="X109" i="1"/>
  <c r="W109" i="1"/>
  <c r="V109" i="1"/>
  <c r="U109" i="1"/>
  <c r="T109" i="1"/>
  <c r="S109" i="1"/>
  <c r="R109" i="1"/>
  <c r="Q109" i="1"/>
  <c r="P109" i="1"/>
  <c r="N109" i="1"/>
  <c r="O107" i="1"/>
  <c r="X107" i="1"/>
  <c r="W107" i="1"/>
  <c r="V107" i="1"/>
  <c r="U107" i="1"/>
  <c r="T107" i="1"/>
  <c r="S107" i="1"/>
  <c r="R107" i="1"/>
  <c r="Q107" i="1"/>
  <c r="P107" i="1"/>
  <c r="N107" i="1"/>
  <c r="O105" i="1"/>
  <c r="X105" i="1"/>
  <c r="W105" i="1"/>
  <c r="V105" i="1"/>
  <c r="U105" i="1"/>
  <c r="T105" i="1"/>
  <c r="S105" i="1"/>
  <c r="R105" i="1"/>
  <c r="Q105" i="1"/>
  <c r="P105" i="1"/>
  <c r="N105" i="1"/>
  <c r="O103" i="1"/>
  <c r="X103" i="1"/>
  <c r="W103" i="1"/>
  <c r="V103" i="1"/>
  <c r="U103" i="1"/>
  <c r="T103" i="1"/>
  <c r="S103" i="1"/>
  <c r="R103" i="1"/>
  <c r="Q103" i="1"/>
  <c r="P103" i="1"/>
  <c r="N103" i="1"/>
  <c r="O101" i="1"/>
  <c r="X101" i="1"/>
  <c r="W101" i="1"/>
  <c r="V101" i="1"/>
  <c r="U101" i="1"/>
  <c r="T101" i="1"/>
  <c r="S101" i="1"/>
  <c r="R101" i="1"/>
  <c r="Q101" i="1"/>
  <c r="P101" i="1"/>
  <c r="N101" i="1"/>
  <c r="O99" i="1"/>
  <c r="X99" i="1"/>
  <c r="W99" i="1"/>
  <c r="V99" i="1"/>
  <c r="U99" i="1"/>
  <c r="T99" i="1"/>
  <c r="S99" i="1"/>
  <c r="R99" i="1"/>
  <c r="Q99" i="1"/>
  <c r="P99" i="1"/>
  <c r="N99" i="1"/>
  <c r="O97" i="1"/>
  <c r="X97" i="1"/>
  <c r="W97" i="1"/>
  <c r="V97" i="1"/>
  <c r="U97" i="1"/>
  <c r="T97" i="1"/>
  <c r="S97" i="1"/>
  <c r="R97" i="1"/>
  <c r="Q97" i="1"/>
  <c r="P97" i="1"/>
  <c r="N97" i="1"/>
  <c r="O95" i="1"/>
  <c r="X95" i="1"/>
  <c r="W95" i="1"/>
  <c r="V95" i="1"/>
  <c r="U95" i="1"/>
  <c r="T95" i="1"/>
  <c r="S95" i="1"/>
  <c r="R95" i="1"/>
  <c r="Q95" i="1"/>
  <c r="P95" i="1"/>
  <c r="N95" i="1"/>
  <c r="O93" i="1"/>
  <c r="X93" i="1"/>
  <c r="W93" i="1"/>
  <c r="V93" i="1"/>
  <c r="U93" i="1"/>
  <c r="T93" i="1"/>
  <c r="S93" i="1"/>
  <c r="R93" i="1"/>
  <c r="Q93" i="1"/>
  <c r="P93" i="1"/>
  <c r="N93" i="1"/>
  <c r="O91" i="1"/>
  <c r="X91" i="1"/>
  <c r="W91" i="1"/>
  <c r="V91" i="1"/>
  <c r="U91" i="1"/>
  <c r="T91" i="1"/>
  <c r="S91" i="1"/>
  <c r="R91" i="1"/>
  <c r="Q91" i="1"/>
  <c r="P91" i="1"/>
  <c r="N91" i="1"/>
  <c r="O89" i="1"/>
  <c r="X89" i="1"/>
  <c r="W89" i="1"/>
  <c r="V89" i="1"/>
  <c r="U89" i="1"/>
  <c r="T89" i="1"/>
  <c r="S89" i="1"/>
  <c r="R89" i="1"/>
  <c r="Q89" i="1"/>
  <c r="P89" i="1"/>
  <c r="N89" i="1"/>
  <c r="O87" i="1"/>
  <c r="X87" i="1"/>
  <c r="W87" i="1"/>
  <c r="V87" i="1"/>
  <c r="U87" i="1"/>
  <c r="T87" i="1"/>
  <c r="S87" i="1"/>
  <c r="R87" i="1"/>
  <c r="Q87" i="1"/>
  <c r="P87" i="1"/>
  <c r="N87" i="1"/>
  <c r="O85" i="1"/>
  <c r="X85" i="1"/>
  <c r="W85" i="1"/>
  <c r="V85" i="1"/>
  <c r="U85" i="1"/>
  <c r="T85" i="1"/>
  <c r="S85" i="1"/>
  <c r="R85" i="1"/>
  <c r="Q85" i="1"/>
  <c r="P85" i="1"/>
  <c r="N85" i="1"/>
  <c r="O83" i="1"/>
  <c r="X83" i="1"/>
  <c r="W83" i="1"/>
  <c r="V83" i="1"/>
  <c r="U83" i="1"/>
  <c r="T83" i="1"/>
  <c r="S83" i="1"/>
  <c r="R83" i="1"/>
  <c r="Q83" i="1"/>
  <c r="P83" i="1"/>
  <c r="N83" i="1"/>
  <c r="O79" i="1"/>
  <c r="X79" i="1"/>
  <c r="W79" i="1"/>
  <c r="V79" i="1"/>
  <c r="U79" i="1"/>
  <c r="T79" i="1"/>
  <c r="S79" i="1"/>
  <c r="R79" i="1"/>
  <c r="Q79" i="1"/>
  <c r="P79" i="1"/>
  <c r="N79" i="1"/>
  <c r="O76" i="1"/>
  <c r="X76" i="1"/>
  <c r="W76" i="1"/>
  <c r="V76" i="1"/>
  <c r="U76" i="1"/>
  <c r="T76" i="1"/>
  <c r="S76" i="1"/>
  <c r="R76" i="1"/>
  <c r="Q76" i="1"/>
  <c r="P76" i="1"/>
  <c r="N76" i="1"/>
  <c r="O74" i="1"/>
  <c r="X74" i="1"/>
  <c r="W74" i="1"/>
  <c r="V74" i="1"/>
  <c r="U74" i="1"/>
  <c r="T74" i="1"/>
  <c r="S74" i="1"/>
  <c r="R74" i="1"/>
  <c r="Q74" i="1"/>
  <c r="P74" i="1"/>
  <c r="N74" i="1"/>
  <c r="O72" i="1"/>
  <c r="X72" i="1"/>
  <c r="W72" i="1"/>
  <c r="V72" i="1"/>
  <c r="U72" i="1"/>
  <c r="T72" i="1"/>
  <c r="S72" i="1"/>
  <c r="R72" i="1"/>
  <c r="Q72" i="1"/>
  <c r="P72" i="1"/>
  <c r="N72" i="1"/>
  <c r="O70" i="1"/>
  <c r="X70" i="1"/>
  <c r="W70" i="1"/>
  <c r="V70" i="1"/>
  <c r="U70" i="1"/>
  <c r="T70" i="1"/>
  <c r="S70" i="1"/>
  <c r="R70" i="1"/>
  <c r="Q70" i="1"/>
  <c r="P70" i="1"/>
  <c r="N70" i="1"/>
  <c r="O68" i="1"/>
  <c r="X68" i="1"/>
  <c r="W68" i="1"/>
  <c r="V68" i="1"/>
  <c r="U68" i="1"/>
  <c r="T68" i="1"/>
  <c r="S68" i="1"/>
  <c r="R68" i="1"/>
  <c r="Q68" i="1"/>
  <c r="P68" i="1"/>
  <c r="N68" i="1"/>
  <c r="O66" i="1"/>
  <c r="X66" i="1"/>
  <c r="W66" i="1"/>
  <c r="V66" i="1"/>
  <c r="U66" i="1"/>
  <c r="T66" i="1"/>
  <c r="S66" i="1"/>
  <c r="R66" i="1"/>
  <c r="Q66" i="1"/>
  <c r="P66" i="1"/>
  <c r="N66" i="1"/>
  <c r="O64" i="1"/>
  <c r="X64" i="1"/>
  <c r="W64" i="1"/>
  <c r="V64" i="1"/>
  <c r="U64" i="1"/>
  <c r="T64" i="1"/>
  <c r="S64" i="1"/>
  <c r="R64" i="1"/>
  <c r="Q64" i="1"/>
  <c r="P64" i="1"/>
  <c r="N64" i="1"/>
  <c r="O60" i="1"/>
  <c r="X60" i="1"/>
  <c r="W60" i="1"/>
  <c r="V60" i="1"/>
  <c r="U60" i="1"/>
  <c r="T60" i="1"/>
  <c r="S60" i="1"/>
  <c r="R60" i="1"/>
  <c r="Q60" i="1"/>
  <c r="P60" i="1"/>
  <c r="N60" i="1"/>
  <c r="O58" i="1"/>
  <c r="X58" i="1"/>
  <c r="W58" i="1"/>
  <c r="V58" i="1"/>
  <c r="U58" i="1"/>
  <c r="T58" i="1"/>
  <c r="S58" i="1"/>
  <c r="R58" i="1"/>
  <c r="Q58" i="1"/>
  <c r="P58" i="1"/>
  <c r="N58" i="1"/>
  <c r="O56" i="1"/>
  <c r="X56" i="1"/>
  <c r="W56" i="1"/>
  <c r="V56" i="1"/>
  <c r="U56" i="1"/>
  <c r="T56" i="1"/>
  <c r="S56" i="1"/>
  <c r="R56" i="1"/>
  <c r="Q56" i="1"/>
  <c r="P56" i="1"/>
  <c r="N56" i="1"/>
  <c r="O53" i="1"/>
  <c r="X53" i="1"/>
  <c r="W53" i="1"/>
  <c r="V53" i="1"/>
  <c r="U53" i="1"/>
  <c r="T53" i="1"/>
  <c r="S53" i="1"/>
  <c r="R53" i="1"/>
  <c r="Q53" i="1"/>
  <c r="P53" i="1"/>
  <c r="N53" i="1"/>
  <c r="O51" i="1"/>
  <c r="X51" i="1"/>
  <c r="W51" i="1"/>
  <c r="V51" i="1"/>
  <c r="U51" i="1"/>
  <c r="T51" i="1"/>
  <c r="S51" i="1"/>
  <c r="R51" i="1"/>
  <c r="Q51" i="1"/>
  <c r="P51" i="1"/>
  <c r="N51" i="1"/>
  <c r="O49" i="1"/>
  <c r="X49" i="1"/>
  <c r="W49" i="1"/>
  <c r="V49" i="1"/>
  <c r="U49" i="1"/>
  <c r="T49" i="1"/>
  <c r="S49" i="1"/>
  <c r="R49" i="1"/>
  <c r="Q49" i="1"/>
  <c r="P49" i="1"/>
  <c r="N49" i="1"/>
  <c r="O47" i="1"/>
  <c r="X47" i="1"/>
  <c r="W47" i="1"/>
  <c r="V47" i="1"/>
  <c r="U47" i="1"/>
  <c r="T47" i="1"/>
  <c r="S47" i="1"/>
  <c r="R47" i="1"/>
  <c r="Q47" i="1"/>
  <c r="P47" i="1"/>
  <c r="N47" i="1"/>
  <c r="O45" i="1"/>
  <c r="X45" i="1"/>
  <c r="W45" i="1"/>
  <c r="V45" i="1"/>
  <c r="U45" i="1"/>
  <c r="T45" i="1"/>
  <c r="S45" i="1"/>
  <c r="R45" i="1"/>
  <c r="Q45" i="1"/>
  <c r="P45" i="1"/>
  <c r="N45" i="1"/>
  <c r="O43" i="1"/>
  <c r="X43" i="1"/>
  <c r="W43" i="1"/>
  <c r="V43" i="1"/>
  <c r="U43" i="1"/>
  <c r="T43" i="1"/>
  <c r="S43" i="1"/>
  <c r="R43" i="1"/>
  <c r="Q43" i="1"/>
  <c r="P43" i="1"/>
  <c r="N43" i="1"/>
  <c r="O40" i="1"/>
  <c r="X40" i="1"/>
  <c r="W40" i="1"/>
  <c r="V40" i="1"/>
  <c r="U40" i="1"/>
  <c r="T40" i="1"/>
  <c r="S40" i="1"/>
  <c r="R40" i="1"/>
  <c r="Q40" i="1"/>
  <c r="P40" i="1"/>
  <c r="N40" i="1"/>
  <c r="O38" i="1"/>
  <c r="X38" i="1"/>
  <c r="W38" i="1"/>
  <c r="V38" i="1"/>
  <c r="U38" i="1"/>
  <c r="T38" i="1"/>
  <c r="S38" i="1"/>
  <c r="R38" i="1"/>
  <c r="Q38" i="1"/>
  <c r="P38" i="1"/>
  <c r="N38" i="1"/>
  <c r="O32" i="1"/>
  <c r="X32" i="1"/>
  <c r="W32" i="1"/>
  <c r="V32" i="1"/>
  <c r="U32" i="1"/>
  <c r="T32" i="1"/>
  <c r="S32" i="1"/>
  <c r="R32" i="1"/>
  <c r="Q32" i="1"/>
  <c r="P32" i="1"/>
  <c r="N32" i="1"/>
  <c r="O30" i="1"/>
  <c r="X30" i="1"/>
  <c r="W30" i="1"/>
  <c r="V30" i="1"/>
  <c r="U30" i="1"/>
  <c r="T30" i="1"/>
  <c r="S30" i="1"/>
  <c r="R30" i="1"/>
  <c r="Q30" i="1"/>
  <c r="P30" i="1"/>
  <c r="N30" i="1"/>
  <c r="O27" i="1"/>
  <c r="X27" i="1"/>
  <c r="W27" i="1"/>
  <c r="V27" i="1"/>
  <c r="U27" i="1"/>
  <c r="T27" i="1"/>
  <c r="S27" i="1"/>
  <c r="R27" i="1"/>
  <c r="Q27" i="1"/>
  <c r="P27" i="1"/>
  <c r="N27" i="1"/>
  <c r="O25" i="1"/>
  <c r="X25" i="1"/>
  <c r="W25" i="1"/>
  <c r="V25" i="1"/>
  <c r="U25" i="1"/>
  <c r="T25" i="1"/>
  <c r="S25" i="1"/>
  <c r="R25" i="1"/>
  <c r="Q25" i="1"/>
  <c r="P25" i="1"/>
  <c r="N25" i="1"/>
  <c r="O23" i="1"/>
  <c r="X23" i="1"/>
  <c r="W23" i="1"/>
  <c r="V23" i="1"/>
  <c r="U23" i="1"/>
  <c r="T23" i="1"/>
  <c r="S23" i="1"/>
  <c r="R23" i="1"/>
  <c r="Q23" i="1"/>
  <c r="P23" i="1"/>
  <c r="N23" i="1"/>
  <c r="O21" i="1"/>
  <c r="X21" i="1"/>
  <c r="W21" i="1"/>
  <c r="V21" i="1"/>
  <c r="U21" i="1"/>
  <c r="T21" i="1"/>
  <c r="S21" i="1"/>
  <c r="R21" i="1"/>
  <c r="Q21" i="1"/>
  <c r="P21" i="1"/>
  <c r="N21" i="1"/>
  <c r="O18" i="1"/>
  <c r="X18" i="1"/>
  <c r="W18" i="1"/>
  <c r="V18" i="1"/>
  <c r="U18" i="1"/>
  <c r="T18" i="1"/>
  <c r="S18" i="1"/>
  <c r="R18" i="1"/>
  <c r="Q18" i="1"/>
  <c r="P18" i="1"/>
  <c r="N18" i="1"/>
  <c r="O16" i="1"/>
  <c r="X16" i="1"/>
  <c r="W16" i="1"/>
  <c r="V16" i="1"/>
  <c r="U16" i="1"/>
  <c r="T16" i="1"/>
  <c r="S16" i="1"/>
  <c r="R16" i="1"/>
  <c r="Q16" i="1"/>
  <c r="P16" i="1"/>
  <c r="N16" i="1"/>
  <c r="O14" i="1"/>
  <c r="X14" i="1"/>
  <c r="W14" i="1"/>
  <c r="V14" i="1"/>
  <c r="U14" i="1"/>
  <c r="T14" i="1"/>
  <c r="S14" i="1"/>
  <c r="R14" i="1"/>
  <c r="Q14" i="1"/>
  <c r="P14" i="1"/>
  <c r="N14" i="1"/>
  <c r="O11" i="1"/>
  <c r="X11" i="1"/>
  <c r="W11" i="1"/>
  <c r="V11" i="1"/>
  <c r="U11" i="1"/>
  <c r="T11" i="1"/>
  <c r="S11" i="1"/>
  <c r="R11" i="1"/>
  <c r="Q11" i="1"/>
  <c r="P11" i="1"/>
  <c r="N11" i="1"/>
  <c r="O8" i="1"/>
  <c r="X8" i="1"/>
  <c r="W8" i="1"/>
  <c r="V8" i="1"/>
  <c r="U8" i="1"/>
  <c r="T8" i="1"/>
  <c r="S8" i="1"/>
  <c r="R8" i="1"/>
  <c r="Q8" i="1"/>
  <c r="P8" i="1"/>
  <c r="N8" i="1"/>
  <c r="O5" i="1"/>
  <c r="X5" i="1"/>
  <c r="W5" i="1"/>
  <c r="V5" i="1"/>
  <c r="U5" i="1"/>
  <c r="T5" i="1"/>
  <c r="S5" i="1"/>
  <c r="R5" i="1"/>
  <c r="Q5" i="1"/>
  <c r="P5" i="1"/>
  <c r="N5" i="1"/>
  <c r="N494" i="1"/>
  <c r="O379" i="1"/>
  <c r="X379" i="1"/>
  <c r="W379" i="1"/>
  <c r="V379" i="1"/>
  <c r="U379" i="1"/>
  <c r="T379" i="1"/>
  <c r="S379" i="1"/>
  <c r="R379" i="1"/>
  <c r="Q379" i="1"/>
  <c r="P379" i="1"/>
  <c r="N379" i="1"/>
  <c r="O373" i="1"/>
  <c r="X373" i="1"/>
  <c r="W373" i="1"/>
  <c r="V373" i="1"/>
  <c r="U373" i="1"/>
  <c r="T373" i="1"/>
  <c r="S373" i="1"/>
  <c r="R373" i="1"/>
  <c r="Q373" i="1"/>
  <c r="P373" i="1"/>
  <c r="N373" i="1"/>
  <c r="O362" i="1"/>
  <c r="X362" i="1"/>
  <c r="W362" i="1"/>
  <c r="V362" i="1"/>
  <c r="U362" i="1"/>
  <c r="T362" i="1"/>
  <c r="S362" i="1"/>
  <c r="R362" i="1"/>
  <c r="Q362" i="1"/>
  <c r="P362" i="1"/>
  <c r="N362" i="1"/>
  <c r="O354" i="1"/>
  <c r="X354" i="1"/>
  <c r="W354" i="1"/>
  <c r="V354" i="1"/>
  <c r="U354" i="1"/>
  <c r="T354" i="1"/>
  <c r="S354" i="1"/>
  <c r="R354" i="1"/>
  <c r="Q354" i="1"/>
  <c r="P354" i="1"/>
  <c r="N354" i="1"/>
  <c r="O374" i="1"/>
  <c r="X374" i="1"/>
  <c r="W374" i="1"/>
  <c r="V374" i="1"/>
  <c r="U374" i="1"/>
  <c r="T374" i="1"/>
  <c r="S374" i="1"/>
  <c r="R374" i="1"/>
  <c r="Q374" i="1"/>
  <c r="P374" i="1"/>
  <c r="N374" i="1"/>
  <c r="W370" i="1"/>
  <c r="O363" i="1"/>
  <c r="X363" i="1"/>
  <c r="W363" i="1"/>
  <c r="V363" i="1"/>
  <c r="U363" i="1"/>
  <c r="T363" i="1"/>
  <c r="S363" i="1"/>
  <c r="R363" i="1"/>
  <c r="Q363" i="1"/>
  <c r="P363" i="1"/>
  <c r="N363" i="1"/>
  <c r="O355" i="1"/>
  <c r="X355" i="1"/>
  <c r="W355" i="1"/>
  <c r="V355" i="1"/>
  <c r="U355" i="1"/>
  <c r="T355" i="1"/>
  <c r="S355" i="1"/>
  <c r="R355" i="1"/>
  <c r="Q355" i="1"/>
  <c r="P355" i="1"/>
  <c r="N355" i="1"/>
  <c r="G30" i="4" l="1"/>
  <c r="H30" i="4"/>
  <c r="I30" i="4"/>
  <c r="G34" i="5"/>
  <c r="G16" i="5"/>
  <c r="H18" i="4"/>
  <c r="G18" i="4"/>
  <c r="I18" i="4"/>
  <c r="H25" i="4"/>
  <c r="G25" i="4"/>
  <c r="G35" i="4" s="1"/>
  <c r="H34" i="4"/>
  <c r="I16" i="5"/>
  <c r="I33" i="5"/>
  <c r="H8" i="5"/>
  <c r="H26" i="5" s="1"/>
  <c r="H43" i="5" s="1"/>
  <c r="I26" i="5"/>
  <c r="I43" i="5" s="1"/>
  <c r="G26" i="5"/>
  <c r="G43" i="5" s="1"/>
  <c r="I25" i="4"/>
  <c r="G34" i="4"/>
  <c r="I34" i="4"/>
  <c r="W64" i="3"/>
  <c r="O73" i="3"/>
  <c r="W73" i="3"/>
  <c r="W179" i="3" s="1"/>
  <c r="S86" i="3"/>
  <c r="P151" i="3"/>
  <c r="X151" i="3"/>
  <c r="N195" i="3"/>
  <c r="N200" i="3" s="1"/>
  <c r="O213" i="3"/>
  <c r="W213" i="3"/>
  <c r="S261" i="3"/>
  <c r="R290" i="3"/>
  <c r="P73" i="3"/>
  <c r="T86" i="3"/>
  <c r="U213" i="3"/>
  <c r="Q231" i="3"/>
  <c r="R213" i="3"/>
  <c r="S213" i="3"/>
  <c r="I11" i="4"/>
  <c r="I19" i="4" s="1"/>
  <c r="H11" i="4"/>
  <c r="H19" i="4" s="1"/>
  <c r="G11" i="4"/>
  <c r="G19" i="4" s="1"/>
  <c r="N213" i="3"/>
  <c r="U86" i="3"/>
  <c r="R86" i="3"/>
  <c r="R151" i="3"/>
  <c r="R231" i="3"/>
  <c r="R73" i="3"/>
  <c r="U63" i="3"/>
  <c r="X73" i="3"/>
  <c r="O214" i="3"/>
  <c r="W214" i="3"/>
  <c r="T73" i="3"/>
  <c r="P86" i="3"/>
  <c r="X86" i="3"/>
  <c r="T213" i="3"/>
  <c r="U231" i="3"/>
  <c r="Q86" i="3"/>
  <c r="O178" i="3"/>
  <c r="W178" i="3"/>
  <c r="T178" i="3"/>
  <c r="V195" i="3"/>
  <c r="N113" i="3"/>
  <c r="V113" i="3"/>
  <c r="P113" i="3"/>
  <c r="P179" i="3" s="1"/>
  <c r="X113" i="3"/>
  <c r="U113" i="3"/>
  <c r="O151" i="3"/>
  <c r="W151" i="3"/>
  <c r="V213" i="3"/>
  <c r="N136" i="3"/>
  <c r="U178" i="3"/>
  <c r="O63" i="3"/>
  <c r="W63" i="3"/>
  <c r="U73" i="3"/>
  <c r="N86" i="3"/>
  <c r="V86" i="3"/>
  <c r="O136" i="3"/>
  <c r="W136" i="3"/>
  <c r="Q151" i="3"/>
  <c r="S151" i="3"/>
  <c r="Q178" i="3"/>
  <c r="Q214" i="3"/>
  <c r="U260" i="3"/>
  <c r="T290" i="3"/>
  <c r="V136" i="3"/>
  <c r="P63" i="3"/>
  <c r="X63" i="3"/>
  <c r="N73" i="3"/>
  <c r="V73" i="3"/>
  <c r="O86" i="3"/>
  <c r="W86" i="3"/>
  <c r="Q113" i="3"/>
  <c r="P136" i="3"/>
  <c r="X136" i="3"/>
  <c r="R178" i="3"/>
  <c r="R214" i="3"/>
  <c r="T231" i="3"/>
  <c r="N260" i="3"/>
  <c r="V260" i="3"/>
  <c r="U289" i="3"/>
  <c r="W113" i="3"/>
  <c r="U195" i="3"/>
  <c r="U200" i="3" s="1"/>
  <c r="P214" i="3"/>
  <c r="Q63" i="3"/>
  <c r="R113" i="3"/>
  <c r="Q136" i="3"/>
  <c r="S178" i="3"/>
  <c r="S214" i="3"/>
  <c r="O262" i="3"/>
  <c r="W262" i="3"/>
  <c r="N289" i="3"/>
  <c r="V289" i="3"/>
  <c r="S291" i="3"/>
  <c r="P289" i="3"/>
  <c r="X289" i="3"/>
  <c r="U290" i="3"/>
  <c r="R291" i="3"/>
  <c r="V200" i="3"/>
  <c r="V63" i="3"/>
  <c r="P178" i="3"/>
  <c r="S113" i="3"/>
  <c r="R136" i="3"/>
  <c r="T136" i="3"/>
  <c r="T151" i="3"/>
  <c r="T214" i="3"/>
  <c r="P213" i="3"/>
  <c r="X213" i="3"/>
  <c r="N231" i="3"/>
  <c r="V231" i="3"/>
  <c r="S231" i="3"/>
  <c r="P262" i="3"/>
  <c r="X262" i="3"/>
  <c r="U261" i="3"/>
  <c r="R262" i="3"/>
  <c r="O260" i="3"/>
  <c r="W260" i="3"/>
  <c r="T261" i="3"/>
  <c r="Q262" i="3"/>
  <c r="O289" i="3"/>
  <c r="W289" i="3"/>
  <c r="Q289" i="3"/>
  <c r="N63" i="3"/>
  <c r="X178" i="3"/>
  <c r="T260" i="3"/>
  <c r="T113" i="3"/>
  <c r="S136" i="3"/>
  <c r="U136" i="3"/>
  <c r="U151" i="3"/>
  <c r="U214" i="3"/>
  <c r="Q213" i="3"/>
  <c r="O231" i="3"/>
  <c r="W231" i="3"/>
  <c r="Q261" i="3"/>
  <c r="P291" i="3"/>
  <c r="X291" i="3"/>
  <c r="S73" i="3"/>
  <c r="Q232" i="3"/>
  <c r="O113" i="3"/>
  <c r="X214" i="3"/>
  <c r="R232" i="3"/>
  <c r="S290" i="3"/>
  <c r="T63" i="3"/>
  <c r="S63" i="3"/>
  <c r="R63" i="3"/>
  <c r="N151" i="3"/>
  <c r="V151" i="3"/>
  <c r="N178" i="3"/>
  <c r="V178" i="3"/>
  <c r="O195" i="3"/>
  <c r="O200" i="3" s="1"/>
  <c r="W195" i="3"/>
  <c r="W200" i="3" s="1"/>
  <c r="N214" i="3"/>
  <c r="V214" i="3"/>
  <c r="P231" i="3"/>
  <c r="X231" i="3"/>
  <c r="R261" i="3"/>
  <c r="Q291" i="3"/>
  <c r="S232" i="3"/>
  <c r="P232" i="3"/>
  <c r="X232" i="3"/>
  <c r="X260" i="3"/>
  <c r="N290" i="3"/>
  <c r="V290" i="3"/>
  <c r="P22" i="3"/>
  <c r="X22" i="3"/>
  <c r="Q64" i="3"/>
  <c r="P195" i="3"/>
  <c r="P200" i="3" s="1"/>
  <c r="X195" i="3"/>
  <c r="X200" i="3" s="1"/>
  <c r="S219" i="3"/>
  <c r="Q260" i="3"/>
  <c r="N261" i="3"/>
  <c r="V261" i="3"/>
  <c r="S262" i="3"/>
  <c r="R289" i="3"/>
  <c r="O290" i="3"/>
  <c r="W290" i="3"/>
  <c r="T291" i="3"/>
  <c r="Q195" i="3"/>
  <c r="Q200" i="3" s="1"/>
  <c r="T219" i="3"/>
  <c r="T232" i="3" s="1"/>
  <c r="R260" i="3"/>
  <c r="O261" i="3"/>
  <c r="W261" i="3"/>
  <c r="T262" i="3"/>
  <c r="S289" i="3"/>
  <c r="P290" i="3"/>
  <c r="X290" i="3"/>
  <c r="U291" i="3"/>
  <c r="O64" i="3"/>
  <c r="O232" i="3"/>
  <c r="Q73" i="3"/>
  <c r="R22" i="3"/>
  <c r="R195" i="3"/>
  <c r="U219" i="3"/>
  <c r="S260" i="3"/>
  <c r="P261" i="3"/>
  <c r="X261" i="3"/>
  <c r="U262" i="3"/>
  <c r="T289" i="3"/>
  <c r="Q290" i="3"/>
  <c r="N291" i="3"/>
  <c r="V291" i="3"/>
  <c r="P260" i="3"/>
  <c r="S22" i="3"/>
  <c r="S64" i="3" s="1"/>
  <c r="S195" i="3"/>
  <c r="S200" i="3" s="1"/>
  <c r="N219" i="3"/>
  <c r="N232" i="3" s="1"/>
  <c r="V219" i="3"/>
  <c r="V232" i="3" s="1"/>
  <c r="N262" i="3"/>
  <c r="V262" i="3"/>
  <c r="O291" i="3"/>
  <c r="W291" i="3"/>
  <c r="T22" i="3"/>
  <c r="T195" i="3"/>
  <c r="T200" i="3" s="1"/>
  <c r="W219" i="3"/>
  <c r="W232" i="3" s="1"/>
  <c r="U22" i="3"/>
  <c r="U64" i="3" s="1"/>
  <c r="N64" i="3"/>
  <c r="V64" i="3"/>
  <c r="O370" i="1"/>
  <c r="X370" i="1"/>
  <c r="S12" i="1"/>
  <c r="P489" i="1"/>
  <c r="R12" i="1"/>
  <c r="N489" i="1"/>
  <c r="W332" i="1"/>
  <c r="U12" i="1"/>
  <c r="V12" i="1"/>
  <c r="R560" i="1"/>
  <c r="P12" i="1"/>
  <c r="V370" i="1"/>
  <c r="X12" i="1"/>
  <c r="N317" i="1"/>
  <c r="W268" i="1"/>
  <c r="Q370" i="1"/>
  <c r="O332" i="1"/>
  <c r="N370" i="1"/>
  <c r="S246" i="1"/>
  <c r="S489" i="1"/>
  <c r="W529" i="1"/>
  <c r="W558" i="1"/>
  <c r="V398" i="1"/>
  <c r="P369" i="1"/>
  <c r="N289" i="1"/>
  <c r="W489" i="1"/>
  <c r="Q489" i="1"/>
  <c r="X398" i="1"/>
  <c r="X530" i="1"/>
  <c r="X560" i="1"/>
  <c r="Q332" i="1"/>
  <c r="Q529" i="1"/>
  <c r="Q560" i="1"/>
  <c r="R369" i="1"/>
  <c r="S369" i="1"/>
  <c r="T332" i="1"/>
  <c r="U289" i="1"/>
  <c r="O479" i="1"/>
  <c r="W54" i="1"/>
  <c r="T558" i="1"/>
  <c r="V350" i="1"/>
  <c r="R479" i="1"/>
  <c r="U350" i="1"/>
  <c r="N12" i="1"/>
  <c r="W12" i="1"/>
  <c r="S289" i="1"/>
  <c r="S332" i="1"/>
  <c r="S350" i="1"/>
  <c r="N530" i="1"/>
  <c r="W530" i="1"/>
  <c r="S529" i="1"/>
  <c r="N559" i="1"/>
  <c r="W559" i="1"/>
  <c r="S558" i="1"/>
  <c r="R246" i="1"/>
  <c r="O268" i="1"/>
  <c r="V317" i="1"/>
  <c r="R398" i="1"/>
  <c r="R529" i="1"/>
  <c r="Q530" i="1"/>
  <c r="S317" i="1"/>
  <c r="N350" i="1"/>
  <c r="S398" i="1"/>
  <c r="N398" i="1"/>
  <c r="W479" i="1"/>
  <c r="S531" i="1"/>
  <c r="S560" i="1"/>
  <c r="Q531" i="1"/>
  <c r="Q559" i="1"/>
  <c r="P54" i="1"/>
  <c r="P246" i="1"/>
  <c r="X246" i="1"/>
  <c r="T268" i="1"/>
  <c r="X317" i="1"/>
  <c r="T479" i="1"/>
  <c r="U54" i="1"/>
  <c r="Q54" i="1"/>
  <c r="Q268" i="1"/>
  <c r="Q479" i="1"/>
  <c r="U489" i="1"/>
  <c r="R268" i="1"/>
  <c r="R289" i="1"/>
  <c r="V289" i="1"/>
  <c r="R317" i="1"/>
  <c r="R332" i="1"/>
  <c r="R489" i="1"/>
  <c r="V489" i="1"/>
  <c r="R531" i="1"/>
  <c r="V529" i="1"/>
  <c r="R558" i="1"/>
  <c r="O559" i="1"/>
  <c r="V558" i="1"/>
  <c r="P289" i="1"/>
  <c r="V560" i="1"/>
  <c r="S530" i="1"/>
  <c r="T559" i="1"/>
  <c r="O558" i="1"/>
  <c r="Q12" i="1"/>
  <c r="R54" i="1"/>
  <c r="O246" i="1"/>
  <c r="Q289" i="1"/>
  <c r="O317" i="1"/>
  <c r="V332" i="1"/>
  <c r="O350" i="1"/>
  <c r="Q350" i="1"/>
  <c r="O398" i="1"/>
  <c r="O531" i="1"/>
  <c r="O560" i="1"/>
  <c r="S559" i="1"/>
  <c r="P558" i="1"/>
  <c r="W560" i="1"/>
  <c r="V530" i="1"/>
  <c r="V559" i="1"/>
  <c r="N529" i="1"/>
  <c r="N558" i="1"/>
  <c r="S54" i="1"/>
  <c r="S247" i="1" s="1"/>
  <c r="T246" i="1"/>
  <c r="T317" i="1"/>
  <c r="N332" i="1"/>
  <c r="X350" i="1"/>
  <c r="T350" i="1"/>
  <c r="T398" i="1"/>
  <c r="T531" i="1"/>
  <c r="T560" i="1"/>
  <c r="X529" i="1"/>
  <c r="P350" i="1"/>
  <c r="P529" i="1"/>
  <c r="V531" i="1"/>
  <c r="W531" i="1"/>
  <c r="T370" i="1"/>
  <c r="Q558" i="1"/>
  <c r="O12" i="1"/>
  <c r="V268" i="1"/>
  <c r="R350" i="1"/>
  <c r="R530" i="1"/>
  <c r="U560" i="1"/>
  <c r="T12" i="1"/>
  <c r="U246" i="1"/>
  <c r="W246" i="1"/>
  <c r="N268" i="1"/>
  <c r="U268" i="1"/>
  <c r="U317" i="1"/>
  <c r="P317" i="1"/>
  <c r="W317" i="1"/>
  <c r="U398" i="1"/>
  <c r="P398" i="1"/>
  <c r="W398" i="1"/>
  <c r="U479" i="1"/>
  <c r="P479" i="1"/>
  <c r="W289" i="1"/>
  <c r="P332" i="1"/>
  <c r="W350" i="1"/>
  <c r="U531" i="1"/>
  <c r="N531" i="1"/>
  <c r="N560" i="1"/>
  <c r="O54" i="1"/>
  <c r="V54" i="1"/>
  <c r="V247" i="1" s="1"/>
  <c r="V246" i="1"/>
  <c r="Q246" i="1"/>
  <c r="O289" i="1"/>
  <c r="Q317" i="1"/>
  <c r="Q398" i="1"/>
  <c r="V479" i="1"/>
  <c r="O489" i="1"/>
  <c r="X54" i="1"/>
  <c r="S268" i="1"/>
  <c r="U332" i="1"/>
  <c r="S479" i="1"/>
  <c r="P531" i="1"/>
  <c r="T54" i="1"/>
  <c r="N54" i="1"/>
  <c r="N246" i="1"/>
  <c r="X268" i="1"/>
  <c r="X289" i="1"/>
  <c r="T289" i="1"/>
  <c r="X332" i="1"/>
  <c r="X479" i="1"/>
  <c r="N479" i="1"/>
  <c r="X489" i="1"/>
  <c r="T489" i="1"/>
  <c r="X531" i="1"/>
  <c r="X559" i="1"/>
  <c r="U530" i="1"/>
  <c r="P268" i="1"/>
  <c r="U529" i="1"/>
  <c r="U370" i="1"/>
  <c r="P560" i="1"/>
  <c r="P530" i="1"/>
  <c r="R559" i="1"/>
  <c r="X558" i="1"/>
  <c r="U558" i="1"/>
  <c r="T530" i="1"/>
  <c r="O530" i="1"/>
  <c r="U559" i="1"/>
  <c r="T529" i="1"/>
  <c r="O529" i="1"/>
  <c r="P559" i="1"/>
  <c r="I35" i="4" l="1"/>
  <c r="I43" i="4" s="1"/>
  <c r="H35" i="4"/>
  <c r="H43" i="4" s="1"/>
  <c r="W180" i="3"/>
  <c r="Q180" i="3"/>
  <c r="N179" i="3"/>
  <c r="X179" i="3"/>
  <c r="Q237" i="3"/>
  <c r="O237" i="3"/>
  <c r="V179" i="3"/>
  <c r="S179" i="3"/>
  <c r="O179" i="3"/>
  <c r="U179" i="3"/>
  <c r="T179" i="3"/>
  <c r="W237" i="3"/>
  <c r="R179" i="3"/>
  <c r="R200" i="3"/>
  <c r="R237" i="3" s="1"/>
  <c r="S237" i="3"/>
  <c r="Q179" i="3"/>
  <c r="U180" i="3"/>
  <c r="O180" i="3"/>
  <c r="P237" i="3"/>
  <c r="U232" i="3"/>
  <c r="U237" i="3" s="1"/>
  <c r="W292" i="3"/>
  <c r="X64" i="3"/>
  <c r="V180" i="3"/>
  <c r="N237" i="3"/>
  <c r="T237" i="3"/>
  <c r="P64" i="3"/>
  <c r="P180" i="3" s="1"/>
  <c r="N180" i="3"/>
  <c r="X237" i="3"/>
  <c r="S180" i="3"/>
  <c r="V237" i="3"/>
  <c r="R64" i="3"/>
  <c r="R180" i="3" s="1"/>
  <c r="T64" i="3"/>
  <c r="T180" i="3" s="1"/>
  <c r="U495" i="1"/>
  <c r="R247" i="1"/>
  <c r="U247" i="1"/>
  <c r="W247" i="1"/>
  <c r="N247" i="1"/>
  <c r="P247" i="1"/>
  <c r="X247" i="1"/>
  <c r="R495" i="1"/>
  <c r="T247" i="1"/>
  <c r="T496" i="1"/>
  <c r="N495" i="1"/>
  <c r="O496" i="1"/>
  <c r="V495" i="1"/>
  <c r="R496" i="1"/>
  <c r="N351" i="1"/>
  <c r="P351" i="1"/>
  <c r="P375" i="1" s="1"/>
  <c r="T351" i="1"/>
  <c r="S351" i="1"/>
  <c r="S375" i="1" s="1"/>
  <c r="S495" i="1"/>
  <c r="V351" i="1"/>
  <c r="V375" i="1" s="1"/>
  <c r="Q495" i="1"/>
  <c r="R351" i="1"/>
  <c r="X351" i="1"/>
  <c r="X375" i="1" s="1"/>
  <c r="U351" i="1"/>
  <c r="U375" i="1" s="1"/>
  <c r="W496" i="1"/>
  <c r="P496" i="1"/>
  <c r="U496" i="1"/>
  <c r="Q247" i="1"/>
  <c r="O247" i="1"/>
  <c r="O351" i="1"/>
  <c r="X496" i="1"/>
  <c r="Q351" i="1"/>
  <c r="N496" i="1"/>
  <c r="Q496" i="1"/>
  <c r="S496" i="1"/>
  <c r="W351" i="1"/>
  <c r="P495" i="1"/>
  <c r="V496" i="1"/>
  <c r="X495" i="1"/>
  <c r="T495" i="1"/>
  <c r="O495" i="1"/>
  <c r="W495" i="1"/>
  <c r="Q292" i="3" l="1"/>
  <c r="O292" i="3"/>
  <c r="U292" i="3"/>
  <c r="P292" i="3"/>
  <c r="S292" i="3"/>
  <c r="V292" i="3"/>
  <c r="N292" i="3"/>
  <c r="T292" i="3"/>
  <c r="R292" i="3"/>
  <c r="X180" i="3"/>
  <c r="X292" i="3" s="1"/>
  <c r="R375" i="1"/>
  <c r="R561" i="1" s="1"/>
  <c r="N375" i="1"/>
  <c r="T375" i="1"/>
  <c r="T561" i="1" s="1"/>
  <c r="U561" i="1"/>
  <c r="S561" i="1"/>
  <c r="V561" i="1"/>
  <c r="P561" i="1"/>
  <c r="P1" i="1" s="1"/>
  <c r="X561" i="1"/>
  <c r="X1" i="1" s="1"/>
  <c r="N561" i="1"/>
  <c r="O375" i="1"/>
  <c r="W375" i="1"/>
  <c r="W561" i="1" s="1"/>
  <c r="Q375" i="1"/>
  <c r="Q561" i="1" s="1"/>
  <c r="Q1" i="1" l="1"/>
  <c r="V1" i="1"/>
  <c r="O561" i="1"/>
  <c r="O1" i="1"/>
  <c r="T1" i="1"/>
  <c r="S1" i="1"/>
  <c r="R1" i="1" l="1"/>
  <c r="U1" i="1"/>
  <c r="W1" i="1"/>
</calcChain>
</file>

<file path=xl/sharedStrings.xml><?xml version="1.0" encoding="utf-8"?>
<sst xmlns="http://schemas.openxmlformats.org/spreadsheetml/2006/main" count="6765" uniqueCount="2387">
  <si>
    <t>Titolo</t>
  </si>
  <si>
    <t>TIPOTITOLO</t>
  </si>
  <si>
    <t>RaggruppamentoTitolo</t>
  </si>
  <si>
    <t>Titolo_ES_I_LIV</t>
  </si>
  <si>
    <t>CodiceCatMadre</t>
  </si>
  <si>
    <t>CategoriaMadre</t>
  </si>
  <si>
    <t>CodiceCat</t>
  </si>
  <si>
    <t>Categoria</t>
  </si>
  <si>
    <t>DESCRIZIONE_VLIV</t>
  </si>
  <si>
    <t>CAPITOLO_NEW</t>
  </si>
  <si>
    <t>DESRCRIZIONESENZACAP</t>
  </si>
  <si>
    <t>DESCRIZIONE</t>
  </si>
  <si>
    <t>STANZ_COMP</t>
  </si>
  <si>
    <t>RIM_COMP</t>
  </si>
  <si>
    <t>STANZ_CASSA</t>
  </si>
  <si>
    <t>TOT_MOD</t>
  </si>
  <si>
    <t>RIM_RES TOT</t>
  </si>
  <si>
    <t>RES_FIN TOT</t>
  </si>
  <si>
    <t>1</t>
  </si>
  <si>
    <t>U1</t>
  </si>
  <si>
    <t>AGENZIA USCITE</t>
  </si>
  <si>
    <t>TITOLO I - USCITE CORRENTI</t>
  </si>
  <si>
    <t>1.1</t>
  </si>
  <si>
    <t>FUNZIONAMENTO</t>
  </si>
  <si>
    <t>1.1.1</t>
  </si>
  <si>
    <t>USCITE PER GLI ORGANI DELL'ENTE</t>
  </si>
  <si>
    <t>U1030201001</t>
  </si>
  <si>
    <t>Organi istituzionali dell'amministrazione - Indennità</t>
  </si>
  <si>
    <t>U103020100101</t>
  </si>
  <si>
    <t>100-Organi istituzionali dell'amministrazione - Indennità</t>
  </si>
  <si>
    <t>U103020100102</t>
  </si>
  <si>
    <t>Organi istituzionali dell'amministrazione - oneri riflessi (Gesitone separata INPS, ecc.)</t>
  </si>
  <si>
    <t>100/101-Organi istituzionali dell'amministrazione - oneri riflessi (Gesitone separata INPS, ecc.)</t>
  </si>
  <si>
    <t>U1030201002</t>
  </si>
  <si>
    <t>Organi istituzionali dell'amministrazione - Rimborsi</t>
  </si>
  <si>
    <t>U103020100201</t>
  </si>
  <si>
    <t>100-Organi istituzionali dell'amministrazione - Rimborsi</t>
  </si>
  <si>
    <t>U103020100202</t>
  </si>
  <si>
    <t>Rimborsi spese al Consiglio Tecnico Scientifico</t>
  </si>
  <si>
    <t>100-Rimborsi spese al Consiglio Tecnico Scientifico</t>
  </si>
  <si>
    <t>U1030201008</t>
  </si>
  <si>
    <t>Compensi agli organi istituzionali di revisione, di controllo ed altri incarichi istituzionali dell'amministrazione</t>
  </si>
  <si>
    <t>U103020100801</t>
  </si>
  <si>
    <t>101-Compensi agli organi istituzionali di revisione, di controllo ed altri incarichi istituzionali dell'amministrazione</t>
  </si>
  <si>
    <t>U103020100802</t>
  </si>
  <si>
    <t>Organi istituzionali di revisione, di controlle ed altri incarichi istituzionali - oneri riflessi (Gestione separata INPS, ecc.)</t>
  </si>
  <si>
    <t>101-Organi istituzionali di revisione, di controlle ed altri incarichi istituzionali - oneri riflessi (Gestione separata INPS, ecc.)</t>
  </si>
  <si>
    <t>1.1.2</t>
  </si>
  <si>
    <t>ONERI PER IL PERSONALE IN ATTIVITA' DI SERVIZIO</t>
  </si>
  <si>
    <t>U1010101001</t>
  </si>
  <si>
    <t>Arretrati per anni precedenti corrisposti al personale a tempo indeterminato</t>
  </si>
  <si>
    <t>U101010100101</t>
  </si>
  <si>
    <t>110-Arretrati per anni precedenti corrisposti al personale a tempo indeterminato</t>
  </si>
  <si>
    <t>U1010101002</t>
  </si>
  <si>
    <t>Voci stipendiali corrisposte al personale a tempo indeterminato</t>
  </si>
  <si>
    <t>U101010100201</t>
  </si>
  <si>
    <t>110-Voci stipendiali corrisposte al personale a tempo indeterminato</t>
  </si>
  <si>
    <t>U1010101003</t>
  </si>
  <si>
    <t>Straordinario per il personale a tempo indeterminato</t>
  </si>
  <si>
    <t>U101010100301</t>
  </si>
  <si>
    <t>112-Straordinario per il personale a tempo indeterminato</t>
  </si>
  <si>
    <t>U1010101004</t>
  </si>
  <si>
    <t>Indennità ed altri compensi, esclusi i rimborsi spesa per missione, corrisposti al personale a tempo indeterminato</t>
  </si>
  <si>
    <t>U101010100401</t>
  </si>
  <si>
    <t>117-Indennità ed altri compensi, esclusi i rimborsi spesa per missione, corrisposti al personale a tempo indeterminato</t>
  </si>
  <si>
    <t>U101010100402</t>
  </si>
  <si>
    <t>Retribuzione connessa con la produttività individuale e collettiva (personale a tempo indeterminato)</t>
  </si>
  <si>
    <t>114-Retribuzione connessa con la produttività individuale e collettiva (personale a tempo indeterminato)</t>
  </si>
  <si>
    <t>U1010101005</t>
  </si>
  <si>
    <t>Arretrati per anni precedenti corrisposti al personale a tempo determinato</t>
  </si>
  <si>
    <t>U101010100501</t>
  </si>
  <si>
    <t>111-Arretrati per anni precedenti corrisposti al personale a tempo determinato</t>
  </si>
  <si>
    <t>U1010101006</t>
  </si>
  <si>
    <t>Voci stipendiali corrisposte al personale a tempo determinato</t>
  </si>
  <si>
    <t>U101010100601</t>
  </si>
  <si>
    <t>111-Voci stipendiali corrisposte al personale a tempo determinato</t>
  </si>
  <si>
    <t>U1010101007</t>
  </si>
  <si>
    <t>Straordinario per il personale a tempo determinato</t>
  </si>
  <si>
    <t>U101010100701</t>
  </si>
  <si>
    <t>112-Straordinario per il personale a tempo determinato</t>
  </si>
  <si>
    <t>U1010101008</t>
  </si>
  <si>
    <t>Indennità ed altri compensi, esclusi i rimborsi spesa documentati per missione, corrisposti al personale a tempo determinato</t>
  </si>
  <si>
    <t>U101010100801</t>
  </si>
  <si>
    <t>117-Indennità ed altri compensi, esclusi i rimborsi spesa documentati per missione, corrisposti al personale a tempo determinato</t>
  </si>
  <si>
    <t>U101010100802</t>
  </si>
  <si>
    <t>Retribuzione connessa con la produttività individuale e collettiva (personale a tempo determinato)</t>
  </si>
  <si>
    <t>114-Retribuzione connessa con la produttività individuale e collettiva (personale a tempo determinato)</t>
  </si>
  <si>
    <t>U1010101009</t>
  </si>
  <si>
    <t>Assegni di ricerca</t>
  </si>
  <si>
    <t>U101010100901</t>
  </si>
  <si>
    <t>213-Assegni di ricerca</t>
  </si>
  <si>
    <t>U1010102001</t>
  </si>
  <si>
    <t>Contributi per asili nido e strutture sportive, ricreative o di vacanza messe a disposizione dei lavoratori dipendenti e delle loro famiglie e altre spese per il benessere del personale</t>
  </si>
  <si>
    <t>U101010200101</t>
  </si>
  <si>
    <t>Contributi al personale per asili nido</t>
  </si>
  <si>
    <t>123-Contributi al personale per asili nido</t>
  </si>
  <si>
    <t>U101010200102</t>
  </si>
  <si>
    <t>Spese di gestione asili nido</t>
  </si>
  <si>
    <t>123-Spese di gestione asili nido</t>
  </si>
  <si>
    <t>U101010200103</t>
  </si>
  <si>
    <t>Benefici di natura assistenziale e sociale</t>
  </si>
  <si>
    <t>220-Benefici di natura assistenziale e sociale</t>
  </si>
  <si>
    <t>U101010200104</t>
  </si>
  <si>
    <t>Indennità, rimborsi chilometrici per turni e sostituzione servizio di trasporto</t>
  </si>
  <si>
    <t>121-Indennità, rimborsi chilometrici per turni e sostituzione servizio di trasporto</t>
  </si>
  <si>
    <t>U101010200105</t>
  </si>
  <si>
    <t>Rimborsi tasse, iscrizioni ad albi professionali</t>
  </si>
  <si>
    <t>159-Rimborsi tasse, iscrizioni ad albi professionali</t>
  </si>
  <si>
    <t>U1010102002</t>
  </si>
  <si>
    <t>Buoni pasto</t>
  </si>
  <si>
    <t>U101010200201</t>
  </si>
  <si>
    <t>Buoni pasto dipendenti in sostituzione del servizio mensa</t>
  </si>
  <si>
    <t>122-Buoni pasto dipendenti in sostituzione del servizio mensa</t>
  </si>
  <si>
    <t>U1010102999</t>
  </si>
  <si>
    <t>Altre spese per il personale n.a.c.</t>
  </si>
  <si>
    <t>U101010299901</t>
  </si>
  <si>
    <t>Prestazioni professionali per adempimenti obbligatori per legge  (medici del lavoro)</t>
  </si>
  <si>
    <t>162-Prestazioni professionali per adempimenti obbligatori per legge  (medici del lavoro)</t>
  </si>
  <si>
    <t>U101010299902</t>
  </si>
  <si>
    <t>Spese per accertamenti sanitari</t>
  </si>
  <si>
    <t>163-Spese per accertamenti sanitari</t>
  </si>
  <si>
    <t>U1010201001</t>
  </si>
  <si>
    <t>Contributi obbligatori per il personale</t>
  </si>
  <si>
    <t>U101020100101</t>
  </si>
  <si>
    <t>113-Contributi obbligatori per il personale</t>
  </si>
  <si>
    <t>U1010201002</t>
  </si>
  <si>
    <t>Contributi previdenza complementare</t>
  </si>
  <si>
    <t>U101020100201</t>
  </si>
  <si>
    <t>113-Contributi previdenza complementare</t>
  </si>
  <si>
    <t>U1010202001</t>
  </si>
  <si>
    <t>Assegni familiari</t>
  </si>
  <si>
    <t>U101020200101</t>
  </si>
  <si>
    <t>110-Assegni familiari</t>
  </si>
  <si>
    <t>U1010202002</t>
  </si>
  <si>
    <t>Equo indennizzo</t>
  </si>
  <si>
    <t>U101020200201</t>
  </si>
  <si>
    <t>221-Equo indennizzo</t>
  </si>
  <si>
    <t>U1030202002</t>
  </si>
  <si>
    <t>Indennità di missione e di trasferta</t>
  </si>
  <si>
    <t>U103020200201</t>
  </si>
  <si>
    <t>Indennità di missione e trasferta</t>
  </si>
  <si>
    <t>118-Indennità di missione e trasferta</t>
  </si>
  <si>
    <t>1.1.3</t>
  </si>
  <si>
    <t>USCITE PER L'ACQUISTO DI BENI DI CONSUMO E SERVIZI</t>
  </si>
  <si>
    <t>U1030101001</t>
  </si>
  <si>
    <t>Giornali e riviste</t>
  </si>
  <si>
    <t>U103010100101</t>
  </si>
  <si>
    <t>158-Giornali e riviste</t>
  </si>
  <si>
    <t>U1030101002</t>
  </si>
  <si>
    <t>Pubblicazioni</t>
  </si>
  <si>
    <t>U103010100201</t>
  </si>
  <si>
    <t>158-Pubblicazioni</t>
  </si>
  <si>
    <t>U1030102001</t>
  </si>
  <si>
    <t>Carta, cancelleria e stampati</t>
  </si>
  <si>
    <t>U103010200101</t>
  </si>
  <si>
    <t>153/165-Carta, cancelleria e stampati</t>
  </si>
  <si>
    <t>U1030102002</t>
  </si>
  <si>
    <t>Carburanti, combustibili e lubrificanti</t>
  </si>
  <si>
    <t>U103010200201</t>
  </si>
  <si>
    <t>Carburanti e combustibili per il condizionamento degli ambienti</t>
  </si>
  <si>
    <t>153/156-Carburanti e combustibili per il condizionamento degli ambienti</t>
  </si>
  <si>
    <t>U103010200202</t>
  </si>
  <si>
    <t>Carburanti e lubrificanti per automezzi speciali e attività di laboratorio</t>
  </si>
  <si>
    <t>153/156-Carburanti e lubrificanti per automezzi speciali e attività di laboratorio</t>
  </si>
  <si>
    <t>U103010200203</t>
  </si>
  <si>
    <t>Carburanti e lubrificanti per  l'esercizio di autovetture</t>
  </si>
  <si>
    <t>153/156-Carburanti e lubrificanti per  l'esercizio di autovetture</t>
  </si>
  <si>
    <t>U1030102003</t>
  </si>
  <si>
    <t>Equipaggiamento</t>
  </si>
  <si>
    <t>U103010200301</t>
  </si>
  <si>
    <t>153/173-Equipaggiamento</t>
  </si>
  <si>
    <t>U1030102004</t>
  </si>
  <si>
    <t>Vestiario</t>
  </si>
  <si>
    <t>U103010200401</t>
  </si>
  <si>
    <t>Vestiario da lavoro</t>
  </si>
  <si>
    <t>173-Vestiario da lavoro</t>
  </si>
  <si>
    <t>U1030102005</t>
  </si>
  <si>
    <t>Accessori per uffici e alloggi</t>
  </si>
  <si>
    <t>U103010200501</t>
  </si>
  <si>
    <t>Accessori per uffici e alloggi (es attrezzatura mensa)</t>
  </si>
  <si>
    <t>153-Accessori per uffici e alloggi (es attrezzatura mensa)</t>
  </si>
  <si>
    <t>U1030102006</t>
  </si>
  <si>
    <t>Materiale informatico</t>
  </si>
  <si>
    <t>U103010200601</t>
  </si>
  <si>
    <t>153/165-Materiale informatico</t>
  </si>
  <si>
    <t>U1030102007</t>
  </si>
  <si>
    <t>Altri materiali tecnico-specialistici non sanitari</t>
  </si>
  <si>
    <t>U103010200701</t>
  </si>
  <si>
    <t>Acquisto materiali tecnico-specialistici</t>
  </si>
  <si>
    <t>153-Acquisto materiali tecnico-specialistici</t>
  </si>
  <si>
    <t>U1030102008</t>
  </si>
  <si>
    <t>Strumenti tecnico-specialistici non sanitari</t>
  </si>
  <si>
    <t>U103010200801</t>
  </si>
  <si>
    <t>Acquisti di strumenti/apparecchiature destinati a terzi</t>
  </si>
  <si>
    <t>149-Acquisti di strumenti/apparecchiature destinati a terzi</t>
  </si>
  <si>
    <t>U1030102014</t>
  </si>
  <si>
    <t>Stampati specialistici</t>
  </si>
  <si>
    <t>U103010201401</t>
  </si>
  <si>
    <t>Poster</t>
  </si>
  <si>
    <t>166-Poster</t>
  </si>
  <si>
    <t>U103010201402</t>
  </si>
  <si>
    <t>165-Stampati specialistici</t>
  </si>
  <si>
    <t>U1030102999</t>
  </si>
  <si>
    <t>Altri beni e materiali di consumo n.a.c.</t>
  </si>
  <si>
    <t>U103010299901</t>
  </si>
  <si>
    <t>Acquisto materiali fissili, fertili e spese connesse</t>
  </si>
  <si>
    <t>322-Acquisto materiali fissili, fertili e spese connesse</t>
  </si>
  <si>
    <t>U103010299902</t>
  </si>
  <si>
    <t>Altri beni di consumo</t>
  </si>
  <si>
    <t>153-Altri beni di consumo</t>
  </si>
  <si>
    <t>U103010299903</t>
  </si>
  <si>
    <t>Spese acquisto materiali cons. e noleggio materiale tecnico (residui)</t>
  </si>
  <si>
    <t>153-Spese acquisto materiali cons. e noleggio materiale tecnico (residui)</t>
  </si>
  <si>
    <t>U1030105001</t>
  </si>
  <si>
    <t>Prodotti farmaceutici ed emoderivati</t>
  </si>
  <si>
    <t>U103010500101</t>
  </si>
  <si>
    <t>153-Prodotti farmaceutici ed emoderivati</t>
  </si>
  <si>
    <t>U1030105002</t>
  </si>
  <si>
    <t>Sangue ed emocomponenti</t>
  </si>
  <si>
    <t>U103010500201</t>
  </si>
  <si>
    <t>153-Sangue ed emocomponenti</t>
  </si>
  <si>
    <t>U1030105003</t>
  </si>
  <si>
    <t>Dispositivi medici</t>
  </si>
  <si>
    <t>U103010500301</t>
  </si>
  <si>
    <t>153-Dispositivi medici</t>
  </si>
  <si>
    <t>U1030105004</t>
  </si>
  <si>
    <t>Prodotti dietetici</t>
  </si>
  <si>
    <t>U103010500401</t>
  </si>
  <si>
    <t>153-Prodotti dietetici</t>
  </si>
  <si>
    <t>U1030105005</t>
  </si>
  <si>
    <t>Materiali per la profilassi (Vaccini)</t>
  </si>
  <si>
    <t>U103010500501</t>
  </si>
  <si>
    <t>153-Materiali per la profilassi (Vaccini)</t>
  </si>
  <si>
    <t>U1030105006</t>
  </si>
  <si>
    <t>Prodotti chimici</t>
  </si>
  <si>
    <t>U103010500601</t>
  </si>
  <si>
    <t>153-Prodotti chimici</t>
  </si>
  <si>
    <t>U1030105007</t>
  </si>
  <si>
    <t>Materali e prodotti per uso veterinario</t>
  </si>
  <si>
    <t>U103010500701</t>
  </si>
  <si>
    <t>153-Materali e prodotti per uso veterinario</t>
  </si>
  <si>
    <t>U1030105999</t>
  </si>
  <si>
    <t>Altri beni e prodotti sanitari n.a.c.</t>
  </si>
  <si>
    <t>U103010599901</t>
  </si>
  <si>
    <t>153-Altri beni e prodotti sanitari n.a.c.</t>
  </si>
  <si>
    <t>U1030203999</t>
  </si>
  <si>
    <t>Altri aggi di riscossione n.a.c.</t>
  </si>
  <si>
    <t>U103020399901</t>
  </si>
  <si>
    <t>000-Altri aggi di riscossione n.a.c.</t>
  </si>
  <si>
    <t>U1030204004</t>
  </si>
  <si>
    <t>Acquisto di servizi per formazione obbligatoria</t>
  </si>
  <si>
    <t>U103020400401</t>
  </si>
  <si>
    <t>Acquisto di servizi per formazione obbligatoria per legge</t>
  </si>
  <si>
    <t>126-Acquisto di servizi per formazione obbligatoria per legge</t>
  </si>
  <si>
    <t>U1030204999</t>
  </si>
  <si>
    <t>Acquisto di servizi per altre spese per formazione e addestramento n.a.c.</t>
  </si>
  <si>
    <t>U103020499901</t>
  </si>
  <si>
    <t>Acquisto di servizi per  spese per formazione e addestramento diverse da quelle obbligatorie</t>
  </si>
  <si>
    <t>126-Acquisto di servizi per  spese per formazione e addestramento diverse da quelle obbligatorie</t>
  </si>
  <si>
    <t>U1030205001</t>
  </si>
  <si>
    <t>Telefonia fissa</t>
  </si>
  <si>
    <t>U103020500101</t>
  </si>
  <si>
    <t>171-Telefonia fissa</t>
  </si>
  <si>
    <t>U1030205002</t>
  </si>
  <si>
    <t>Telefonia mobile</t>
  </si>
  <si>
    <t>U103020500201</t>
  </si>
  <si>
    <t>171-Telefonia mobile</t>
  </si>
  <si>
    <t>U1030205003</t>
  </si>
  <si>
    <t>Accesso a banche dati e a pubblicazioni on line</t>
  </si>
  <si>
    <t>U103020500302</t>
  </si>
  <si>
    <t>158/176-Accesso a banche dati e a pubblicazioni on line</t>
  </si>
  <si>
    <t>U1030205004</t>
  </si>
  <si>
    <t>Energia elettrica</t>
  </si>
  <si>
    <t>U103020500401</t>
  </si>
  <si>
    <t>168-Energia elettrica</t>
  </si>
  <si>
    <t>U1030205005</t>
  </si>
  <si>
    <t>Acqua</t>
  </si>
  <si>
    <t>U103020500501</t>
  </si>
  <si>
    <t>168-Acqua</t>
  </si>
  <si>
    <t>U1030205006</t>
  </si>
  <si>
    <t>Gas</t>
  </si>
  <si>
    <t>U103020500601</t>
  </si>
  <si>
    <t>168-Gas</t>
  </si>
  <si>
    <t>U1030205007</t>
  </si>
  <si>
    <t>Spese di condominio</t>
  </si>
  <si>
    <t>U103020500701</t>
  </si>
  <si>
    <t>Spese condominiali</t>
  </si>
  <si>
    <t>167-Spese condominiali</t>
  </si>
  <si>
    <t>U1030207001</t>
  </si>
  <si>
    <t>Locazione di beni immobili</t>
  </si>
  <si>
    <t>U103020700101</t>
  </si>
  <si>
    <t>167-Locazione di beni immobili</t>
  </si>
  <si>
    <t>U1030207002</t>
  </si>
  <si>
    <t>Noleggi di mezzi di trasporto</t>
  </si>
  <si>
    <t>U103020700201</t>
  </si>
  <si>
    <t>Noleggio  automezzi a lungo termine</t>
  </si>
  <si>
    <t>156-Noleggio  automezzi a lungo termine</t>
  </si>
  <si>
    <t>U103020700202</t>
  </si>
  <si>
    <t>Noleggi natanti di ricerca</t>
  </si>
  <si>
    <t>154-Noleggi natanti di ricerca</t>
  </si>
  <si>
    <t>U103020700203</t>
  </si>
  <si>
    <t>Noleggio di mezzi di trasporto per uso speciale (laboratori mobili, mezzi di soccorso, ecc.)</t>
  </si>
  <si>
    <t>179-Noleggio di mezzi di trasporto per uso speciale (laboratori mobili, mezzi di soccorso, ecc.)</t>
  </si>
  <si>
    <t>U1030207003</t>
  </si>
  <si>
    <t>Noleggi di attrezzature scientifiche e sanitarie</t>
  </si>
  <si>
    <t>U103020700301</t>
  </si>
  <si>
    <t>150-Noleggi di attrezzature scientifiche e sanitarie</t>
  </si>
  <si>
    <t>U1030207004</t>
  </si>
  <si>
    <t>Noleggi di hardware</t>
  </si>
  <si>
    <t>U103020700401</t>
  </si>
  <si>
    <t>Noleggi di hardware (fotocopiatrici, stampanti, server, ecc.)</t>
  </si>
  <si>
    <t>150/166-Noleggi di hardware (fotocopiatrici, stampanti, server, ecc.)</t>
  </si>
  <si>
    <t>U1030207006</t>
  </si>
  <si>
    <t>Licenze d'uso per software</t>
  </si>
  <si>
    <t>U103020700601</t>
  </si>
  <si>
    <t>150/153-Licenze d'uso per software</t>
  </si>
  <si>
    <t>U1030207007</t>
  </si>
  <si>
    <t>Altre licenze</t>
  </si>
  <si>
    <t>U103020700701</t>
  </si>
  <si>
    <t>Altre licenze (affitto linee telefoniche ecc.)</t>
  </si>
  <si>
    <t>150-Altre licenze (affitto linee telefoniche ecc.)</t>
  </si>
  <si>
    <t>U1030207008</t>
  </si>
  <si>
    <t>Noleggi di impianti e macchinari</t>
  </si>
  <si>
    <t>U103020700801</t>
  </si>
  <si>
    <t>Noleggi di impianti e macchinari di ricerca</t>
  </si>
  <si>
    <t>150-Noleggi di impianti e macchinari di ricerca</t>
  </si>
  <si>
    <t>U1030207999</t>
  </si>
  <si>
    <t>Altre spese sostenute per utilizzo di beni di terzi n.a.c.</t>
  </si>
  <si>
    <t>U103020799901</t>
  </si>
  <si>
    <t>150-Altre spese sostenute per utilizzo di beni di terzi n.a.c.</t>
  </si>
  <si>
    <t>U1030209001</t>
  </si>
  <si>
    <t>Manutenzione ordinaria e riparazioni di mezzi di trasporto ad uso civile, di sicurezza e ordine pubblico</t>
  </si>
  <si>
    <t>U103020900101</t>
  </si>
  <si>
    <t>Manutenzione ordinaria e riparazioni di mezzi di trasporto</t>
  </si>
  <si>
    <t>156-Manutenzione ordinaria e riparazioni di mezzi di trasporto</t>
  </si>
  <si>
    <t>U103020900102</t>
  </si>
  <si>
    <t>Manutenzione natanti</t>
  </si>
  <si>
    <t>154-Manutenzione natanti</t>
  </si>
  <si>
    <t>U103020900103</t>
  </si>
  <si>
    <t>Manutenzione ed esercizio di mezzi di trasporto speciali (laboratori mobili, mezzi di soccorso, ecc.)</t>
  </si>
  <si>
    <t>179-Manutenzione ed esercizio di mezzi di trasporto speciali (laboratori mobili, mezzi di soccorso, ecc.)</t>
  </si>
  <si>
    <t>U1030209003</t>
  </si>
  <si>
    <t>Manutenzione ordinaria e riparazioni di mobili e arredi</t>
  </si>
  <si>
    <t>U103020900301</t>
  </si>
  <si>
    <t>155-Manutenzione ordinaria e riparazioni di mobili e arredi</t>
  </si>
  <si>
    <t>U1030209004</t>
  </si>
  <si>
    <t>Manutenzione ordinaria e riparazioni di impianti e macchinari</t>
  </si>
  <si>
    <t>U103020900401</t>
  </si>
  <si>
    <t>155-Manutenzione ordinaria e riparazioni di impianti e macchinari</t>
  </si>
  <si>
    <t>U103020900402</t>
  </si>
  <si>
    <t>Manutenzione ordinaria e riparazioni di impianti telefonici, elettrici, idrici, condizionamento ecc.</t>
  </si>
  <si>
    <t>155-Manutenzione ordinaria e riparazioni di impianti telefonici, elettrici, idrici, condizionamento ecc.</t>
  </si>
  <si>
    <t>U1030209005</t>
  </si>
  <si>
    <t>Manutenzione ordinaria e riparazioni di attrezzature</t>
  </si>
  <si>
    <t>U103020900501</t>
  </si>
  <si>
    <t>155-Manutenzione ordinaria e riparazioni di attrezzature</t>
  </si>
  <si>
    <t>U1030209006</t>
  </si>
  <si>
    <t>Manutenzione ordinaria e riparazioni di macchine per ufficio</t>
  </si>
  <si>
    <t>U103020900601</t>
  </si>
  <si>
    <t>155-Manutenzione ordinaria e riparazioni di macchine per ufficio</t>
  </si>
  <si>
    <t>U1030209008</t>
  </si>
  <si>
    <t>Manutenzione ordinaria e riparazioni di beni immobili</t>
  </si>
  <si>
    <t>U103020900801</t>
  </si>
  <si>
    <t>155-Manutenzione ordinaria e riparazioni di beni immobili</t>
  </si>
  <si>
    <t>U1030209011</t>
  </si>
  <si>
    <t>Manutenzione ordinaria e riparazioni di altri beni materiali</t>
  </si>
  <si>
    <t>U103020901101</t>
  </si>
  <si>
    <t>155-Manutenzione ordinaria e riparazioni di altri beni materiali</t>
  </si>
  <si>
    <t>U1030210001</t>
  </si>
  <si>
    <t>Incarichi libero professionali di studi, ricerca e consulenza</t>
  </si>
  <si>
    <t>U103021000101</t>
  </si>
  <si>
    <t>Compensi per speciali incarichi di ente di studio, ricerca, consulenza e docenza</t>
  </si>
  <si>
    <t>151/161/176-Compensi per speciali incarichi di ente di studio, ricerca, consulenza e docenza</t>
  </si>
  <si>
    <t>U103021000102</t>
  </si>
  <si>
    <t>Onorari per incarichi libero professionali</t>
  </si>
  <si>
    <t>151/176-Onorari per incarichi libero professionali</t>
  </si>
  <si>
    <t>U103021000103</t>
  </si>
  <si>
    <t>Rimborsi spese per incarichi di consulenza, studio, ricerca e docenza a titolo gratuito</t>
  </si>
  <si>
    <t>151/176-Rimborsi spese per incarichi di consulenza, studio, ricerca e docenza a titolo gratuito</t>
  </si>
  <si>
    <t>U1030210002</t>
  </si>
  <si>
    <t>Esperti per commissioni, comitati e consigli</t>
  </si>
  <si>
    <t>U103021000201</t>
  </si>
  <si>
    <t>160-Esperti per commissioni, comitati e consigli</t>
  </si>
  <si>
    <t>U1030210003</t>
  </si>
  <si>
    <t>Incarichi a società di studi, ricerca e consulenza</t>
  </si>
  <si>
    <t>U103021000301</t>
  </si>
  <si>
    <t>151/176-Incarichi a società di studi, ricerca e consulenza</t>
  </si>
  <si>
    <t>U1030211009</t>
  </si>
  <si>
    <t>Prestazioni tecnico-scientifiche a fini di ricerca</t>
  </si>
  <si>
    <t>U103021100901</t>
  </si>
  <si>
    <t>Contratti di studio-ricerca e acquisizione risultati e conscenze</t>
  </si>
  <si>
    <t>324-Contratti di studio-ricerca e acquisizione risultati e conscenze</t>
  </si>
  <si>
    <t>U103021100903</t>
  </si>
  <si>
    <t>Contratti di progettazione</t>
  </si>
  <si>
    <t>326-Contratti di progettazione</t>
  </si>
  <si>
    <t>U103021100905</t>
  </si>
  <si>
    <t>Contratti per servizi tecnici e scientifici</t>
  </si>
  <si>
    <t>151-Contratti per servizi tecnici e scientifici</t>
  </si>
  <si>
    <t>U103021100906</t>
  </si>
  <si>
    <t>Servizi  per la gestione e la promozione di progetti di ricerca da parte dei consorzi e società partecipate</t>
  </si>
  <si>
    <t>151-Servizi  per la gestione e la promozione di progetti di ricerca da parte dei consorzi e società partecipate</t>
  </si>
  <si>
    <t>U1030211010</t>
  </si>
  <si>
    <t>Deposito, mantenimento e tutela dei brevetti</t>
  </si>
  <si>
    <t>U103021101001</t>
  </si>
  <si>
    <t>159-Deposito, mantenimento e tutela dei brevetti</t>
  </si>
  <si>
    <t>U1030211999</t>
  </si>
  <si>
    <t>Altre prestazioni professionali e specialistiche n.a.c.</t>
  </si>
  <si>
    <t>U103021199901</t>
  </si>
  <si>
    <t>151-Altre prestazioni professionali e specialistiche n.a.c.</t>
  </si>
  <si>
    <t>U1030212001</t>
  </si>
  <si>
    <t>Acquisto di servizi da agenzie di lavoro interinale</t>
  </si>
  <si>
    <t>U103021200101</t>
  </si>
  <si>
    <t>125/176-Acquisto di servizi da agenzie di lavoro interinale</t>
  </si>
  <si>
    <t>U1030212003</t>
  </si>
  <si>
    <t>Collaborazioni coordinate e a progetto</t>
  </si>
  <si>
    <t>U103021200301</t>
  </si>
  <si>
    <t>151-Collaborazioni coordinate e a progetto</t>
  </si>
  <si>
    <t>U1030212999</t>
  </si>
  <si>
    <t>Altre forme di lavoro flessibile n.a.c.</t>
  </si>
  <si>
    <t>U103021299901</t>
  </si>
  <si>
    <t>151/176-Altre forme di lavoro flessibile n.a.c.</t>
  </si>
  <si>
    <t>U1030213001</t>
  </si>
  <si>
    <t>Servizi di sorveglianza, custodia e accoglienza</t>
  </si>
  <si>
    <t>U103021300101</t>
  </si>
  <si>
    <t>Servizi di sorveglianza e custodia</t>
  </si>
  <si>
    <t>170-Servizi di sorveglianza e custodia</t>
  </si>
  <si>
    <t>U1030213002</t>
  </si>
  <si>
    <t>Servizi di pulizia e lavanderia</t>
  </si>
  <si>
    <t>U103021300201</t>
  </si>
  <si>
    <t>Servizi di pulizia, disinfestazione locali e lavanderia</t>
  </si>
  <si>
    <t>169/176-Servizi di pulizia, disinfestazione locali e lavanderia</t>
  </si>
  <si>
    <t>U1030213003</t>
  </si>
  <si>
    <t>Trasporti, traslochi e facchinaggio</t>
  </si>
  <si>
    <t>U103021300301</t>
  </si>
  <si>
    <t>175-Trasporti, traslochi e facchinaggio</t>
  </si>
  <si>
    <t>U1030213004</t>
  </si>
  <si>
    <t>Stampa e rilegatura</t>
  </si>
  <si>
    <t>U103021300401</t>
  </si>
  <si>
    <t>Stampa e rilegatura (fotoriproduzioni, fotocomposizione, rilegatura ecc.)</t>
  </si>
  <si>
    <t>166-Stampa e rilegatura (fotoriproduzioni, fotocomposizione, rilegatura ecc.)</t>
  </si>
  <si>
    <t>U1030213005</t>
  </si>
  <si>
    <t>Servizi ausiliari a beneficio del personale</t>
  </si>
  <si>
    <t>U103021300501</t>
  </si>
  <si>
    <t>Spese trasporto personale per e dai centri</t>
  </si>
  <si>
    <t>121-Spese trasporto personale per e dai centri</t>
  </si>
  <si>
    <t>U1030213006</t>
  </si>
  <si>
    <t>Rimozione e smaltimento di rifiuti tossico-nocivi e di altri materiali</t>
  </si>
  <si>
    <t>U103021300601</t>
  </si>
  <si>
    <t>175-Rimozione e smaltimento di rifiuti tossico-nocivi e di altri materiali</t>
  </si>
  <si>
    <t>U1030213999</t>
  </si>
  <si>
    <t>Altri servizi ausiliari n.a.c.</t>
  </si>
  <si>
    <t>U103021399901</t>
  </si>
  <si>
    <t>169/171-Altri servizi ausiliari n.a.c.</t>
  </si>
  <si>
    <t>U103021399902</t>
  </si>
  <si>
    <t>Contratti per servizi postali</t>
  </si>
  <si>
    <t>171-Contratti per servizi postali</t>
  </si>
  <si>
    <t>U1030214002</t>
  </si>
  <si>
    <t>Servizio mense personale civile</t>
  </si>
  <si>
    <t>U103021400201</t>
  </si>
  <si>
    <t>Funzionamento servizi mensa e buoni pasto ospiti</t>
  </si>
  <si>
    <t>122-Funzionamento servizi mensa e buoni pasto ospiti</t>
  </si>
  <si>
    <t>U1030216001</t>
  </si>
  <si>
    <t>Pubblicazione bandi di gara</t>
  </si>
  <si>
    <t>U103021600101</t>
  </si>
  <si>
    <t>181-Pubblicazione bandi di gara</t>
  </si>
  <si>
    <t>U103021600102</t>
  </si>
  <si>
    <t>Spese per concorsi</t>
  </si>
  <si>
    <t>164-Spese per concorsi</t>
  </si>
  <si>
    <t>U1030216002</t>
  </si>
  <si>
    <t>Spese postali</t>
  </si>
  <si>
    <t>U103021600201</t>
  </si>
  <si>
    <t>171-Spese postali</t>
  </si>
  <si>
    <t>U1030216004</t>
  </si>
  <si>
    <t>Spese notarili</t>
  </si>
  <si>
    <t>U103021600401</t>
  </si>
  <si>
    <t>176-Spese notarili</t>
  </si>
  <si>
    <t>U1030216999</t>
  </si>
  <si>
    <t>Altre spese per servizi amministrativi</t>
  </si>
  <si>
    <t>U103021699901</t>
  </si>
  <si>
    <t>176-Altre spese per servizi amministrativi</t>
  </si>
  <si>
    <t>U1030217001</t>
  </si>
  <si>
    <t>Commissioni per servizi finanziari</t>
  </si>
  <si>
    <t>U103021700101</t>
  </si>
  <si>
    <t>Spese e commissioni bancarie e oneri finanziari</t>
  </si>
  <si>
    <t>251-Spese e commissioni bancarie e oneri finanziari</t>
  </si>
  <si>
    <t>U1030219001</t>
  </si>
  <si>
    <t>Gestione e manutenzione applicazioni</t>
  </si>
  <si>
    <t>U103021900101</t>
  </si>
  <si>
    <t>Gestione e manutenzione dei sistemi informatici</t>
  </si>
  <si>
    <t>155-Gestione e manutenzione dei sistemi informatici</t>
  </si>
  <si>
    <t>U1030219002</t>
  </si>
  <si>
    <t>Assistenza all'utente e formazione</t>
  </si>
  <si>
    <t>U103021900201</t>
  </si>
  <si>
    <t>Assistenza all'utente e formazione a seguito di forniture informatiche</t>
  </si>
  <si>
    <t>155-Assistenza all'utente e formazione a seguito di forniture informatiche</t>
  </si>
  <si>
    <t>U1030219004</t>
  </si>
  <si>
    <t>Servizi di rete per trasmissione dati e VoIP e relativa manutenzione</t>
  </si>
  <si>
    <t>U103021900401</t>
  </si>
  <si>
    <t>155-Servizi di rete per trasmissione dati e VoIP e relativa manutenzione</t>
  </si>
  <si>
    <t>U1030219005</t>
  </si>
  <si>
    <t>Servizi per i sistemi e relativa manutenzione</t>
  </si>
  <si>
    <t>U103021900501</t>
  </si>
  <si>
    <t>155-Servizi per i sistemi e relativa manutenzione</t>
  </si>
  <si>
    <t>U1030219010</t>
  </si>
  <si>
    <t>Servizi di consulenza e prestazioni professionali ICT</t>
  </si>
  <si>
    <t>U103021901001</t>
  </si>
  <si>
    <t>155-Servizi di consulenza e prestazioni professionali ICT</t>
  </si>
  <si>
    <t>U1030299002</t>
  </si>
  <si>
    <t>Altre spese legali</t>
  </si>
  <si>
    <t>U103029900201</t>
  </si>
  <si>
    <t>Spese legali per liti, arbitraggi, risarcimenti ed accessori</t>
  </si>
  <si>
    <t>270-Spese legali per liti, arbitraggi, risarcimenti ed accessori</t>
  </si>
  <si>
    <t>U1030299003</t>
  </si>
  <si>
    <t>Quote di associazioni</t>
  </si>
  <si>
    <t>U103029900301</t>
  </si>
  <si>
    <t>210/211-Quote di associazioni</t>
  </si>
  <si>
    <t>U1030299009</t>
  </si>
  <si>
    <t>Acquisto di sevizi per verde e arredo urbano</t>
  </si>
  <si>
    <t>U103029900901</t>
  </si>
  <si>
    <t>155-Acquisto di sevizi per verde e arredo urbano</t>
  </si>
  <si>
    <t>U1030299011</t>
  </si>
  <si>
    <t>Servizi per attività di rappresentanza</t>
  </si>
  <si>
    <t>U103029901101</t>
  </si>
  <si>
    <t>178-Servizi per attività di rappresentanza</t>
  </si>
  <si>
    <t>U1030299012</t>
  </si>
  <si>
    <t>Rassegna stampa</t>
  </si>
  <si>
    <t>U103029901201</t>
  </si>
  <si>
    <t>158-Rassegna stampa</t>
  </si>
  <si>
    <t>U1030299013</t>
  </si>
  <si>
    <t>Comunicazione WEB</t>
  </si>
  <si>
    <t>U103029901301</t>
  </si>
  <si>
    <t>158-Comunicazione WEB</t>
  </si>
  <si>
    <t>U1030299999</t>
  </si>
  <si>
    <t>Altri servizi diversi n.a.c.</t>
  </si>
  <si>
    <t>U103029999901</t>
  </si>
  <si>
    <t>151/176-Altri servizi diversi n.a.c.</t>
  </si>
  <si>
    <t>U103029999902</t>
  </si>
  <si>
    <t>Lavorazioni meccaniche e tecniche esterne</t>
  </si>
  <si>
    <t>174-Lavorazioni meccaniche e tecniche esterne</t>
  </si>
  <si>
    <t>U103029999903</t>
  </si>
  <si>
    <t>Servizi di pubblicazione scientifica</t>
  </si>
  <si>
    <t>158-Servizi di pubblicazione scientifica</t>
  </si>
  <si>
    <t>U103029999904</t>
  </si>
  <si>
    <t>Addestramento per il personale dell'Antartide</t>
  </si>
  <si>
    <t>126-Addestramento per il personale dell'Antartide</t>
  </si>
  <si>
    <t>U1100401001</t>
  </si>
  <si>
    <t>Premi di assicurazione su beni mobili</t>
  </si>
  <si>
    <t>U110040100101</t>
  </si>
  <si>
    <t>172-Premi di assicurazione su beni mobili</t>
  </si>
  <si>
    <t>U1100401002</t>
  </si>
  <si>
    <t>Premi di assicurazione su beni immobili</t>
  </si>
  <si>
    <t>U110040100201</t>
  </si>
  <si>
    <t>172-Premi di assicurazione su beni immobili</t>
  </si>
  <si>
    <t>U1100401003</t>
  </si>
  <si>
    <t>Premi di assicurazione per responsabilità civile verso terzi</t>
  </si>
  <si>
    <t>U110040100301</t>
  </si>
  <si>
    <t>172-Premi di assicurazione per responsabilità civile verso terzi</t>
  </si>
  <si>
    <t>U1100401999</t>
  </si>
  <si>
    <t>Altri premi di assicurazione contro i danni</t>
  </si>
  <si>
    <t>U110040199901</t>
  </si>
  <si>
    <t>172-Altri premi di assicurazione contro i danni</t>
  </si>
  <si>
    <t>U1100499999</t>
  </si>
  <si>
    <t>Altri premi di assicurazione n.a.c.</t>
  </si>
  <si>
    <t>U110049999901</t>
  </si>
  <si>
    <t>172-Altri premi di assicurazione n.a.c.</t>
  </si>
  <si>
    <t>U1109999999</t>
  </si>
  <si>
    <t>Altre spese correnti n.a.c.</t>
  </si>
  <si>
    <t>U110999999903</t>
  </si>
  <si>
    <t>Spese per affidamento lavori, servizi e forniture per spese correnti (incentivi tecnici)</t>
  </si>
  <si>
    <t>-Spese per affidamento lavori, servizi e forniture per spese correnti (incentivi tecnici)</t>
  </si>
  <si>
    <t>U110999999904</t>
  </si>
  <si>
    <t>Spese per affidamento lavori, servizi e forniture per spese correnti (Fondo innovazione)</t>
  </si>
  <si>
    <t>-Spese per affidamento lavori, servizi e forniture per spese correnti (Fondo innovazione)</t>
  </si>
  <si>
    <t>1.2</t>
  </si>
  <si>
    <t>INTERVENTI DIVERSI</t>
  </si>
  <si>
    <t>1.2.1</t>
  </si>
  <si>
    <t>USCITE PER PRESTAZIONI ISTITUZIONALI</t>
  </si>
  <si>
    <t>U1030202001</t>
  </si>
  <si>
    <t>Rimborso per viaggio e trasloco</t>
  </si>
  <si>
    <t>U103020200101</t>
  </si>
  <si>
    <t>Rimborso per missioni, spostamenti, viaggio e trasloco</t>
  </si>
  <si>
    <t>118-Rimborso per missioni, spostamenti, viaggio e trasloco</t>
  </si>
  <si>
    <t>U103020200102</t>
  </si>
  <si>
    <t>Gestione agenzie di viaggio</t>
  </si>
  <si>
    <t>148-Gestione agenzie di viaggio</t>
  </si>
  <si>
    <t>U103020200103</t>
  </si>
  <si>
    <t>Rimborso spese trasporto per trasferimenti personale a tempo indeterminato</t>
  </si>
  <si>
    <t>120-Rimborso spese trasporto per trasferimenti personale a tempo indeterminato</t>
  </si>
  <si>
    <t>U103020200104</t>
  </si>
  <si>
    <t>Rimborso spese trasporto per trasferimenti personale a tempo determinato</t>
  </si>
  <si>
    <t>120-Rimborso spese trasporto per trasferimenti personale a tempo determinato</t>
  </si>
  <si>
    <t>U1030202004</t>
  </si>
  <si>
    <t>Pubblicità</t>
  </si>
  <si>
    <t>U103020200401</t>
  </si>
  <si>
    <t>180-Pubblicità</t>
  </si>
  <si>
    <t>U1030202005</t>
  </si>
  <si>
    <t>Organizzazione e partecipazione a manifestazioni e convegni</t>
  </si>
  <si>
    <t>U103020200501</t>
  </si>
  <si>
    <t>Partecipazioni a convegni e congressi</t>
  </si>
  <si>
    <t>157-Partecipazioni a convegni e congressi</t>
  </si>
  <si>
    <t>U1030202999</t>
  </si>
  <si>
    <t>Altre spese per relazioni pubbliche, convegni e mostre, pubblicità n.a.c</t>
  </si>
  <si>
    <t>U103020299901</t>
  </si>
  <si>
    <t>Partecipazione a  mostre, workshops, ecc. finalizzate alla diffusione delle conoscenze</t>
  </si>
  <si>
    <t>182-Partecipazione a  mostre, workshops, ecc. finalizzate alla diffusione delle conoscenze</t>
  </si>
  <si>
    <t>U103020299903</t>
  </si>
  <si>
    <t>Partecipazione a convegni, congressi per adempimenti contrattuali con i soggetti finanziatori</t>
  </si>
  <si>
    <t>182-Partecipazione a convegni, congressi per adempimenti contrattuali con i soggetti finanziatori</t>
  </si>
  <si>
    <t>U103020299904</t>
  </si>
  <si>
    <t>Spese per convegni, mostre, ecc. organizzate dall'Agenzia</t>
  </si>
  <si>
    <t>182-Spese per convegni, mostre, ecc. organizzate dall'Agenzia</t>
  </si>
  <si>
    <t>U1040203001</t>
  </si>
  <si>
    <t>Borse di studio</t>
  </si>
  <si>
    <t>U104020300101</t>
  </si>
  <si>
    <t>Borse di studio a stranieri</t>
  </si>
  <si>
    <t>214-Borse di studio a stranieri</t>
  </si>
  <si>
    <t>U104020300102</t>
  </si>
  <si>
    <t>217- Borse di studio</t>
  </si>
  <si>
    <t>U1040203003</t>
  </si>
  <si>
    <t>Dottorati di ricerca</t>
  </si>
  <si>
    <t>U104020300301</t>
  </si>
  <si>
    <t>217-Dottorati di ricerca</t>
  </si>
  <si>
    <t>U1040205999</t>
  </si>
  <si>
    <t>Altri trasferimenti a famiglie n.a.c.</t>
  </si>
  <si>
    <t>U104020599901</t>
  </si>
  <si>
    <t>Premi Promozione Talenti Eccellenti</t>
  </si>
  <si>
    <t>216-Premi Promozione Talenti Eccellenti</t>
  </si>
  <si>
    <t>1.2.2</t>
  </si>
  <si>
    <t>TRASFERIMENTI PASSIVI</t>
  </si>
  <si>
    <t>U1040101010</t>
  </si>
  <si>
    <t>Trasferimenti correnti a autorità amministrative indipendenti</t>
  </si>
  <si>
    <t>U104010101001</t>
  </si>
  <si>
    <t>210-Trasferimenti correnti a autorità amministrative indipendenti</t>
  </si>
  <si>
    <t>U1040101013</t>
  </si>
  <si>
    <t>Trasferimenti correnti a enti e istituzioni centrali di ricerca e Istituti e stazioni sperimentali per la ricerca</t>
  </si>
  <si>
    <t>U104010101301</t>
  </si>
  <si>
    <t>210-Trasferimenti correnti a enti e istituzioni centrali di ricerca e Istituti e stazioni sperimentali per la ricerca</t>
  </si>
  <si>
    <t>U1040101020</t>
  </si>
  <si>
    <t>Trasferimenti correnti al Ministero dell'economia in attuazione di norme in materia di contenimento di spesa</t>
  </si>
  <si>
    <t>U104010102001</t>
  </si>
  <si>
    <t>100/101/260-Trasferimenti correnti al Ministero dell'economia in attuazione di norme in materia di contenimento di spesa</t>
  </si>
  <si>
    <t>U1040102008</t>
  </si>
  <si>
    <t>Trasferimenti correnti a Università</t>
  </si>
  <si>
    <t>U104010200801</t>
  </si>
  <si>
    <t>Trasferimenti a Università</t>
  </si>
  <si>
    <t>210-Trasferimenti a Università</t>
  </si>
  <si>
    <t>U1040102999</t>
  </si>
  <si>
    <t>Trasferimenti correnti a altre Amministrazioni Locali n.a.c.</t>
  </si>
  <si>
    <t>U104010299901</t>
  </si>
  <si>
    <t>Trasferimenti a altre Amministrazioni Locali nac</t>
  </si>
  <si>
    <t>210-Trasferimenti a altre Amministrazioni Locali nac</t>
  </si>
  <si>
    <t>U1040301001</t>
  </si>
  <si>
    <t>Trasferimenti correnti a imprese controllate</t>
  </si>
  <si>
    <t>U104030100101</t>
  </si>
  <si>
    <t>Contributi correnti a imprese controllate</t>
  </si>
  <si>
    <t>210-Contributi correnti a imprese controllate</t>
  </si>
  <si>
    <t>U1040302001</t>
  </si>
  <si>
    <t>Trasferimenti correnti a altre imprese partecipate</t>
  </si>
  <si>
    <t>U104030200101</t>
  </si>
  <si>
    <t>Contributi correnti a altre imprese partecipate</t>
  </si>
  <si>
    <t>210-Contributi correnti a altre imprese partecipate</t>
  </si>
  <si>
    <t>U1040399999</t>
  </si>
  <si>
    <t>Trasferimenti correnti a altre imprese</t>
  </si>
  <si>
    <t>U104039999901</t>
  </si>
  <si>
    <t>Contributi correnti a altre imprese</t>
  </si>
  <si>
    <t>210/211-Contributi correnti a altre imprese</t>
  </si>
  <si>
    <t>U1040401001</t>
  </si>
  <si>
    <t>Trasferimenti correnti a Istituzioni Sociali Private</t>
  </si>
  <si>
    <t>U104040100101</t>
  </si>
  <si>
    <t>210/211-Trasferimenti correnti a Istituzioni Sociali Private</t>
  </si>
  <si>
    <t>U1040599001</t>
  </si>
  <si>
    <t>Altri Trasferimenti correnti alla UE</t>
  </si>
  <si>
    <t>U104059900101</t>
  </si>
  <si>
    <t>211-Altri Trasferimenti correnti alla UE</t>
  </si>
  <si>
    <t>1.2.3</t>
  </si>
  <si>
    <t>ONERI FINANZIARI</t>
  </si>
  <si>
    <t>U1070505999</t>
  </si>
  <si>
    <t>Interessi passivi su mutui e altri finanziamenti a medio lungo termine ad altri soggetti</t>
  </si>
  <si>
    <t>U107050599901</t>
  </si>
  <si>
    <t>Interessi passivi su mutui e altri finanziamenti a medio lungo termine a Istituti di credito</t>
  </si>
  <si>
    <t>250-Interessi passivi su mutui e altri finanziamenti a medio lungo termine a Istituti di credito</t>
  </si>
  <si>
    <t>U1070699999</t>
  </si>
  <si>
    <t>Altri interessi passivi ad altri soggetti</t>
  </si>
  <si>
    <t>U107069999901</t>
  </si>
  <si>
    <t>Interessi passivi ad altri soggetti (interessi legali)</t>
  </si>
  <si>
    <t>250-Interessi passivi ad altri soggetti (interessi legali)</t>
  </si>
  <si>
    <t>1.2.4</t>
  </si>
  <si>
    <t>ONERI TRIBUTARI</t>
  </si>
  <si>
    <t>U1020101001</t>
  </si>
  <si>
    <t>Imposta regionale sulle attività produttive (IRAP)</t>
  </si>
  <si>
    <t>U102010100101</t>
  </si>
  <si>
    <t>260-Imposta regionale sulle attività produttive (IRAP)</t>
  </si>
  <si>
    <t>U1020102001</t>
  </si>
  <si>
    <t>Imposta di registro e di bollo</t>
  </si>
  <si>
    <t>U102010200101</t>
  </si>
  <si>
    <t>159/260-Imposta di registro e di bollo</t>
  </si>
  <si>
    <t>U1020104001</t>
  </si>
  <si>
    <t>Tributo speciale per il deposito in discarica dei rifiuti solidi</t>
  </si>
  <si>
    <t>U102010400101</t>
  </si>
  <si>
    <t>159/260-Tributo speciale per il deposito in discarica dei rifiuti solidi</t>
  </si>
  <si>
    <t>U1020106001</t>
  </si>
  <si>
    <t>Tassa e/o tariffa smaltimento rifiuti solidi urbani</t>
  </si>
  <si>
    <t>U102010600101</t>
  </si>
  <si>
    <t>159/260-Tassa e/o tariffa smaltimento rifiuti solidi urbani</t>
  </si>
  <si>
    <t>U1020109001</t>
  </si>
  <si>
    <t>Tassa di circolazione dei veicoli a motore (tassa automobilistica)</t>
  </si>
  <si>
    <t>U102010900101</t>
  </si>
  <si>
    <t>159/260-Tassa di circolazione dei veicoli a motore (tassa automobilistica)</t>
  </si>
  <si>
    <t>U1020110001</t>
  </si>
  <si>
    <t>Imposta sul reddito delle persone giuridiche (ex IRPEG)</t>
  </si>
  <si>
    <t>U102011000101</t>
  </si>
  <si>
    <t>Imposte sul reddito delle persone giuridiche (IRES)</t>
  </si>
  <si>
    <t>260-Imposte sul reddito delle persone giuridiche (IRES)</t>
  </si>
  <si>
    <t>U1020111001</t>
  </si>
  <si>
    <t>Imposta comunale sugli immobili (ICI)</t>
  </si>
  <si>
    <t>U102011100101</t>
  </si>
  <si>
    <t>Imposta comunale sugli immobili</t>
  </si>
  <si>
    <t>260-Imposta comunale sugli immobili</t>
  </si>
  <si>
    <t>U1020112001</t>
  </si>
  <si>
    <t>Imposta Municipale Propria</t>
  </si>
  <si>
    <t>U102011200101</t>
  </si>
  <si>
    <t>260-Imposta Municipale Propria</t>
  </si>
  <si>
    <t>U1020113001</t>
  </si>
  <si>
    <t>Imposta sulle plusvalenze da cessione di attività finanziarie</t>
  </si>
  <si>
    <t>U102011300101</t>
  </si>
  <si>
    <t>159/260-Imposta sulle plusvalenze da cessione di attività finanziarie</t>
  </si>
  <si>
    <t>U1020199999</t>
  </si>
  <si>
    <t>Imposte, tasse e proventi assimilati a carico dell'ente n.a.c.</t>
  </si>
  <si>
    <t>U102019999901</t>
  </si>
  <si>
    <t>159/260-Imposte, tasse e proventi assimilati a carico dell'ente n.a.c.</t>
  </si>
  <si>
    <t>U1100301001</t>
  </si>
  <si>
    <t>Versamenti IVA a debito per le gestioni commerciali</t>
  </si>
  <si>
    <t>U110030100101</t>
  </si>
  <si>
    <t>261-Versamenti IVA a debito per le gestioni commerciali</t>
  </si>
  <si>
    <t>1.2.5</t>
  </si>
  <si>
    <t>POSTE CORRETTIVE E COMPENSATIVE DI ENTRATE CORRENTI</t>
  </si>
  <si>
    <t>U1090101001</t>
  </si>
  <si>
    <t>Rimborsi per spese di personale (comando, distacco, fuori ruolo, convenzioni, ecc…)</t>
  </si>
  <si>
    <t>U109010100101</t>
  </si>
  <si>
    <t>125-Rimborsi per spese di personale (comando, distacco, fuori ruolo, convenzioni, ecc…)</t>
  </si>
  <si>
    <t>U1090301001</t>
  </si>
  <si>
    <t>Rimborsi di trasferimenti all'Unione Europea</t>
  </si>
  <si>
    <t>U109030100101</t>
  </si>
  <si>
    <t>265-Rimborsi di trasferimenti all'Unione Europea</t>
  </si>
  <si>
    <t>U1099901001</t>
  </si>
  <si>
    <t>Rimborsi di parte corrente ad Amministrazioni Centrali di somme non dovute o incassate in eccesso</t>
  </si>
  <si>
    <t>U109990100101</t>
  </si>
  <si>
    <t>Rimborsi di parte corrente ad Amministrazioni Centrali (Ministeri, Agenzie fiscali, Enti e istituti di ricerca ecc.) di somme non dovute o incassate in eccesso</t>
  </si>
  <si>
    <t>265-Rimborsi di parte corrente ad Amministrazioni Centrali (Ministeri, Agenzie fiscali, Enti e istituti di ricerca ecc.) di somme non dovute o incassate in eccesso</t>
  </si>
  <si>
    <t>U1099902001</t>
  </si>
  <si>
    <t>Rimborsi di parte corrente ad Amministrazioni Locali di somme non dovute o incassate in eccesso</t>
  </si>
  <si>
    <t>U109990200101</t>
  </si>
  <si>
    <t>Rimborsi di parte corrente ad Amministrazioni Locali (Regioni, Province, Comuni, Università ecc.)  di somme non dovute o incassate in eccesso</t>
  </si>
  <si>
    <t>265-Rimborsi di parte corrente ad Amministrazioni Locali (Regioni, Province, Comuni, Università ecc.)  di somme non dovute o incassate in eccesso</t>
  </si>
  <si>
    <t>U1099904001</t>
  </si>
  <si>
    <t>Rimborsi di parte corrente a Famiglie di somme non dovute o incassate in eccesso</t>
  </si>
  <si>
    <t>U109990400101</t>
  </si>
  <si>
    <t>265-Rimborsi di parte corrente a Famiglie di somme non dovute o incassate in eccesso</t>
  </si>
  <si>
    <t>U1099905001</t>
  </si>
  <si>
    <t>Rimborsi di parte corrente a Imprese di somme non dovute o incassate in eccesso</t>
  </si>
  <si>
    <t>U109990500101</t>
  </si>
  <si>
    <t>265-Rimborsi di parte corrente a Imprese di somme non dovute o incassate in eccesso</t>
  </si>
  <si>
    <t>U1099906001</t>
  </si>
  <si>
    <t>Rimborsi di parte corrente a Istituzioni Sociali Private di somme non dovute o incassate in eccesso</t>
  </si>
  <si>
    <t>U109990600101</t>
  </si>
  <si>
    <t>265-Rimborsi di parte corrente a Istituzioni Sociali Private di somme non dovute o incassate in eccesso</t>
  </si>
  <si>
    <t>1.2.6</t>
  </si>
  <si>
    <t>USCITE NON CLASSIFICABILI IN ALTRE VOCI</t>
  </si>
  <si>
    <t>U1070602999</t>
  </si>
  <si>
    <t>Interessi di mora ad altri soggetti</t>
  </si>
  <si>
    <t>U107060299901</t>
  </si>
  <si>
    <t>Interessi passivi di mora</t>
  </si>
  <si>
    <t>250-Interessi passivi di mora</t>
  </si>
  <si>
    <t>U1080201001</t>
  </si>
  <si>
    <t>Diritti reali di godimento e servitù onerose</t>
  </si>
  <si>
    <t>U108020100101</t>
  </si>
  <si>
    <t>000-Diritti reali di godimento e servitù onerose</t>
  </si>
  <si>
    <t>U1100501001</t>
  </si>
  <si>
    <t>Spese dovute a sanzioni</t>
  </si>
  <si>
    <t>U110050100101</t>
  </si>
  <si>
    <t>270-Spese dovute a sanzioni</t>
  </si>
  <si>
    <t>U1100502001</t>
  </si>
  <si>
    <t>Spese per risarcimento danni</t>
  </si>
  <si>
    <t>U110050200101</t>
  </si>
  <si>
    <t>270-Spese per risarcimento danni</t>
  </si>
  <si>
    <t>U1100503001</t>
  </si>
  <si>
    <t>Spese per indennizzi</t>
  </si>
  <si>
    <t>U110050300101</t>
  </si>
  <si>
    <t>270-Spese per indennizzi</t>
  </si>
  <si>
    <t>U1100504001</t>
  </si>
  <si>
    <t>Oneri da contenzioso</t>
  </si>
  <si>
    <t>U110050400101</t>
  </si>
  <si>
    <t>270-Oneri da contenzioso</t>
  </si>
  <si>
    <t>U1100599999</t>
  </si>
  <si>
    <t>Altre spese dovute per irregolarità e illeciti n.a.c.</t>
  </si>
  <si>
    <t>U110059999901</t>
  </si>
  <si>
    <t>270-Altre spese dovute per irregolarità e illeciti n.a.c.</t>
  </si>
  <si>
    <t>U110999999901</t>
  </si>
  <si>
    <t>Altre spese correnti</t>
  </si>
  <si>
    <t>272- Altre spese correnti</t>
  </si>
  <si>
    <t>U110999999902</t>
  </si>
  <si>
    <t>Spese derivanti dall'inversione contabile IVA c/split-payment</t>
  </si>
  <si>
    <t>000-Spese derivanti dall'inversione contabile IVA c/split-payment</t>
  </si>
  <si>
    <t>1.3</t>
  </si>
  <si>
    <t>ONERI COMUNI</t>
  </si>
  <si>
    <t>1.3.1</t>
  </si>
  <si>
    <t>FONDO DI RISERVA</t>
  </si>
  <si>
    <t>U1100101001</t>
  </si>
  <si>
    <t>Fondi di riserva</t>
  </si>
  <si>
    <t>U110010100101</t>
  </si>
  <si>
    <t>271-Fondi di riserva</t>
  </si>
  <si>
    <t>1.4</t>
  </si>
  <si>
    <t>TRATTAMENTI DI QUIESCENZA, INTEGRATIVI E SOSTITUTIVI E ALTRI FONDI</t>
  </si>
  <si>
    <t>1.4.2</t>
  </si>
  <si>
    <t>ACCANTONAMENTO AL TRATTAMENTO DI FINE RAPPORTO</t>
  </si>
  <si>
    <t>U1100199999</t>
  </si>
  <si>
    <t>Altri fondi n.a.c.</t>
  </si>
  <si>
    <t>U110019999901</t>
  </si>
  <si>
    <t>Versamenti al Fondo di Anziantià</t>
  </si>
  <si>
    <t>424-Versamenti al Fondo di Anziantià</t>
  </si>
  <si>
    <t>U110019999902</t>
  </si>
  <si>
    <t>Versamenti al Fondo di Previdenza</t>
  </si>
  <si>
    <t>425-Versamenti al Fondo di Previdenza</t>
  </si>
  <si>
    <t>U110019999905</t>
  </si>
  <si>
    <t>Versamento al Fondo per il trattamento di fine servizio a valere sui trasferimenti di cui ex polizza INA</t>
  </si>
  <si>
    <t>427-Versamento al Fondo per il trattamento di fine servizio a valere sui trasferimenti di cui ex polizza INA</t>
  </si>
  <si>
    <t>U110019999998</t>
  </si>
  <si>
    <t>Fondo Margini da assegnare</t>
  </si>
  <si>
    <t>000-Fondo Margini da assegnare</t>
  </si>
  <si>
    <t>U110019999999</t>
  </si>
  <si>
    <t>Fondo di riserva da assegnare</t>
  </si>
  <si>
    <t>000-Fondo di riserva da assegnare</t>
  </si>
  <si>
    <t>1.5</t>
  </si>
  <si>
    <t>ACCANTONAMENTO A FONDO RISCHI ED ONERI</t>
  </si>
  <si>
    <t>1.5.1</t>
  </si>
  <si>
    <t>U1100104001</t>
  </si>
  <si>
    <t>Fondo rinnovi contrattuali</t>
  </si>
  <si>
    <t>U110010400101</t>
  </si>
  <si>
    <t>Fondo rinnovi contrattuali e contrattazine integrativa</t>
  </si>
  <si>
    <t>273-Fondo rinnovi contrattuali e contrattazine integrativa</t>
  </si>
  <si>
    <t>U110019999903</t>
  </si>
  <si>
    <t>Fondo per la progettazione e l'innovazione</t>
  </si>
  <si>
    <t>000-Fondo per la progettazione e l'innovazione</t>
  </si>
  <si>
    <t>U110019999906</t>
  </si>
  <si>
    <t>Fondo a garanzia dei debiti commerciali</t>
  </si>
  <si>
    <t>000-Fondo a garanzia dei debiti commerciali</t>
  </si>
  <si>
    <t>U2</t>
  </si>
  <si>
    <t>U2042401001</t>
  </si>
  <si>
    <t>Altri trasferimenti in conto capitale n.a.c. a Istituzioni Sociali Private</t>
  </si>
  <si>
    <t>U204240100101</t>
  </si>
  <si>
    <t>000-Altri trasferimenti in conto capitale n.a.c. a Istituzioni Sociali Private</t>
  </si>
  <si>
    <t>2</t>
  </si>
  <si>
    <t>TITOLO II - USCITE IN CONTO CAPITALE</t>
  </si>
  <si>
    <t>2.1</t>
  </si>
  <si>
    <t>INVESTIMENTI</t>
  </si>
  <si>
    <t>2.1.5</t>
  </si>
  <si>
    <t>INDENNITA' DI ANZIANITA' E SIMILARI AL PERSONALE CESSATO DAL SERVIZIO</t>
  </si>
  <si>
    <t>U1010202003</t>
  </si>
  <si>
    <t>Indennità di fine servizio - quota annuale</t>
  </si>
  <si>
    <t>U101020200301</t>
  </si>
  <si>
    <t>Indennità di anzianità personale cessato dal servizio</t>
  </si>
  <si>
    <t>500-Indennità di anzianità personale cessato dal servizio</t>
  </si>
  <si>
    <t>U101020200302</t>
  </si>
  <si>
    <t>Indennità di trattamento integrativo di previdenza</t>
  </si>
  <si>
    <t>501-Indennità di trattamento integrativo di previdenza</t>
  </si>
  <si>
    <t>2.1.1</t>
  </si>
  <si>
    <t>ACQUISIZIONE DI BENI AD USO DUREVOLE ED OPERE IMMOBILIARI</t>
  </si>
  <si>
    <t>U2020109004</t>
  </si>
  <si>
    <t>Fabbricati industriali e costruzioni leggere</t>
  </si>
  <si>
    <t>U202010900401</t>
  </si>
  <si>
    <t>Fabbricati  e costruzioni leggere (conteiner)</t>
  </si>
  <si>
    <t>301-Fabbricati  e costruzioni leggere (conteiner)</t>
  </si>
  <si>
    <t>U202010900403</t>
  </si>
  <si>
    <t>Fabbricati  e costruzioni leggere (conteiner) in costruzione</t>
  </si>
  <si>
    <t>301-Fabbricati  e costruzioni leggere (conteiner) in costruzione</t>
  </si>
  <si>
    <t>U2020109009</t>
  </si>
  <si>
    <t>Infrastrutture telematiche</t>
  </si>
  <si>
    <t>U202010900901</t>
  </si>
  <si>
    <t>301-Infrastrutture telematiche</t>
  </si>
  <si>
    <t>U202010900902</t>
  </si>
  <si>
    <t>Manutenzione straordinaria su Infrastrutture telematiche</t>
  </si>
  <si>
    <t>302-Manutenzione straordinaria su Infrastrutture telematiche</t>
  </si>
  <si>
    <t>U2020109019</t>
  </si>
  <si>
    <t>Fabbricati ad uso strumentale</t>
  </si>
  <si>
    <t>U202010901901</t>
  </si>
  <si>
    <t>Fabbricati ad uso strumentale, Istituzionale</t>
  </si>
  <si>
    <t>301-Fabbricati ad uso strumentale, Istituzionale</t>
  </si>
  <si>
    <t>U202010901902</t>
  </si>
  <si>
    <t>Manutenzione straordinaria su Fabbricati ad uso strumentale, Istituzionale</t>
  </si>
  <si>
    <t>302-Manutenzione straordinaria su Fabbricati ad uso strumentale, Istituzionale</t>
  </si>
  <si>
    <t>U2020109999</t>
  </si>
  <si>
    <t>Beni immobili n.a.c.</t>
  </si>
  <si>
    <t>U202010999901</t>
  </si>
  <si>
    <t>301-Beni immobili n.a.c.</t>
  </si>
  <si>
    <t>U202010999902</t>
  </si>
  <si>
    <t>Manutenzione straordinaria su altri beni immobili</t>
  </si>
  <si>
    <t>302-Manutenzione straordinaria su altri beni immobili</t>
  </si>
  <si>
    <t>U202010999903</t>
  </si>
  <si>
    <t>Beni immobili P.N.R.A.</t>
  </si>
  <si>
    <t>301-Beni immobili P.N.R.A.</t>
  </si>
  <si>
    <t>U202010999906</t>
  </si>
  <si>
    <t>Manutenzione straordinaria sui beni P.N.R.A</t>
  </si>
  <si>
    <t>302-Manutenzione straordinaria sui beni P.N.R.A</t>
  </si>
  <si>
    <t>U2020201002</t>
  </si>
  <si>
    <t>Terreni edificabili</t>
  </si>
  <si>
    <t>U202020100201</t>
  </si>
  <si>
    <t>300-Terreni edificabili</t>
  </si>
  <si>
    <t>U2020201999</t>
  </si>
  <si>
    <t>Altri terreni n.a.c.</t>
  </si>
  <si>
    <t>U202020199901</t>
  </si>
  <si>
    <t>300-Altri terreni n.a.c.</t>
  </si>
  <si>
    <t>2.1.2</t>
  </si>
  <si>
    <t>ACQUISIZIONE DI IMMOBILIZZAZIONI TECNICHE</t>
  </si>
  <si>
    <t>U2020101001</t>
  </si>
  <si>
    <t>Mezzi di trasporto stradali</t>
  </si>
  <si>
    <t>U202010100101</t>
  </si>
  <si>
    <t>329-Mezzi di trasporto stradali</t>
  </si>
  <si>
    <t>U202010100102</t>
  </si>
  <si>
    <t>Mezzi di trasporto P.N.R.A.</t>
  </si>
  <si>
    <t>329-Mezzi di trasporto P.N.R.A.</t>
  </si>
  <si>
    <t>U2020101003</t>
  </si>
  <si>
    <t>Mezzi di trasporto per vie d'acqua</t>
  </si>
  <si>
    <t>U202010100301</t>
  </si>
  <si>
    <t>329-Mezzi di trasporto per vie d'acqua</t>
  </si>
  <si>
    <t>U202010100302</t>
  </si>
  <si>
    <t>Mezzi di trasporto per vie d'acqua P.N.R.A.</t>
  </si>
  <si>
    <t>329-Mezzi di trasporto per vie d'acqua P.N.R.A.</t>
  </si>
  <si>
    <t>U2020103001</t>
  </si>
  <si>
    <t>Mobili e arredi per ufficio</t>
  </si>
  <si>
    <t>U202010300101</t>
  </si>
  <si>
    <t>330-Mobili e arredi per ufficio</t>
  </si>
  <si>
    <t>U202010300102</t>
  </si>
  <si>
    <t>Mobili e arredi P.N.R.A.</t>
  </si>
  <si>
    <t>330-Mobili e arredi P.N.R.A.</t>
  </si>
  <si>
    <t>U2020103002</t>
  </si>
  <si>
    <t>Mobili e arredi per alloggi e pertinenze</t>
  </si>
  <si>
    <t>U202010300201</t>
  </si>
  <si>
    <t>330-Mobili e arredi per alloggi e pertinenze</t>
  </si>
  <si>
    <t>U2020103003</t>
  </si>
  <si>
    <t>Mobili e arredi per laboratori</t>
  </si>
  <si>
    <t>U202010300301</t>
  </si>
  <si>
    <t>321-Mobili e arredi per laboratori</t>
  </si>
  <si>
    <t>U2020103999</t>
  </si>
  <si>
    <t>Mobili e arredi n.a.c.</t>
  </si>
  <si>
    <t>U202010399901</t>
  </si>
  <si>
    <t>330-Mobili e arredi n.a.c.</t>
  </si>
  <si>
    <t>U2020104001</t>
  </si>
  <si>
    <t>Macchinari</t>
  </si>
  <si>
    <t>U202010400101</t>
  </si>
  <si>
    <t>321-Macchinari</t>
  </si>
  <si>
    <t>U202010400102</t>
  </si>
  <si>
    <t>Manutenzione straordinaria su Macchinari</t>
  </si>
  <si>
    <t>302-Manutenzione straordinaria su Macchinari</t>
  </si>
  <si>
    <t>U202010400103</t>
  </si>
  <si>
    <t>Macchinari per attività di ricerca Euratom</t>
  </si>
  <si>
    <t>321-Macchinari per attività di ricerca Euratom</t>
  </si>
  <si>
    <t>U202010400104</t>
  </si>
  <si>
    <t>Macchinari PNRA</t>
  </si>
  <si>
    <t>321-Macchinari PNRA</t>
  </si>
  <si>
    <t>U2020104002</t>
  </si>
  <si>
    <t>Impianti</t>
  </si>
  <si>
    <t>U202010400201</t>
  </si>
  <si>
    <t>Impianti di ricerca</t>
  </si>
  <si>
    <t>320-Impianti di ricerca</t>
  </si>
  <si>
    <t>U202010400202</t>
  </si>
  <si>
    <t>Manutenzione straordinaria su Impianti di ricerca</t>
  </si>
  <si>
    <t>302-Manutenzione straordinaria su Impianti di ricerca</t>
  </si>
  <si>
    <t>U202010400203</t>
  </si>
  <si>
    <t>Impianti per attività di ricerca Euratom</t>
  </si>
  <si>
    <t>320-Impianti per attività di ricerca Euratom</t>
  </si>
  <si>
    <t>U202010400204</t>
  </si>
  <si>
    <t>Impianti PNRA</t>
  </si>
  <si>
    <t>320-Impianti PNRA</t>
  </si>
  <si>
    <t>U202010400205</t>
  </si>
  <si>
    <t>Impianti in costruzioni</t>
  </si>
  <si>
    <t>320-Impianti in costruzioni</t>
  </si>
  <si>
    <t>U202010400206</t>
  </si>
  <si>
    <t>Impianti generici funzionali agli edifici (condizionamento, riscaldamento ecc.)</t>
  </si>
  <si>
    <t>321-Impianti generici funzionali agli edifici (condizionamento, riscaldamento ecc.)</t>
  </si>
  <si>
    <t>U202010400207</t>
  </si>
  <si>
    <t>Manutenzione straordinaria su Impianti generici</t>
  </si>
  <si>
    <t>302-Manutenzione straordinaria su Impianti generici</t>
  </si>
  <si>
    <t>U202010400208</t>
  </si>
  <si>
    <t>Impianto di Ricerca DTT (contratti Enea)</t>
  </si>
  <si>
    <t>320-Impianto di Ricerca DTT (contratti Enea)</t>
  </si>
  <si>
    <t>U202010400210</t>
  </si>
  <si>
    <t>Impianto di Ricerca DTT in costruzione  (acconti società DTT S.c.a.r.l.)</t>
  </si>
  <si>
    <t>320-Impianto di Ricerca DTT in costruzione  (acconti società DTT S.c.a.r.l.)</t>
  </si>
  <si>
    <t>U202010400212</t>
  </si>
  <si>
    <t>Manutenzione straordinaria impianti di servizio</t>
  </si>
  <si>
    <t>302-Manutenzione straordinaria impianti di servizio</t>
  </si>
  <si>
    <t>U202010400213</t>
  </si>
  <si>
    <t>impianto e componenti  Hydrogen Demo Valley</t>
  </si>
  <si>
    <t>320-impianto e componenti  Hydrogen Demo Valley</t>
  </si>
  <si>
    <t>U202010400214</t>
  </si>
  <si>
    <t>impianto e componenti  Smart Grid</t>
  </si>
  <si>
    <t>320-impianto e componenti  Smart Grid</t>
  </si>
  <si>
    <t>U2020105001</t>
  </si>
  <si>
    <t>Attrezzature scientifiche</t>
  </si>
  <si>
    <t>U202010500101</t>
  </si>
  <si>
    <t>321-Attrezzature scientifiche</t>
  </si>
  <si>
    <t>U202010500102</t>
  </si>
  <si>
    <t>Attrezzature per attività di ricerca Euratom</t>
  </si>
  <si>
    <t>321-Attrezzature per attività di ricerca Euratom</t>
  </si>
  <si>
    <t>U202010500103</t>
  </si>
  <si>
    <t>Attrezzature scientifiche PNRA</t>
  </si>
  <si>
    <t>321-Attrezzature scientifiche PNRA</t>
  </si>
  <si>
    <t>U202010500104</t>
  </si>
  <si>
    <t>Attrezzature scientifiche in costruzione</t>
  </si>
  <si>
    <t>321-Attrezzature scientifiche in costruzione</t>
  </si>
  <si>
    <t>U202010500105</t>
  </si>
  <si>
    <t>Strumentazione scientifica</t>
  </si>
  <si>
    <t>321-Strumentazione scientifica</t>
  </si>
  <si>
    <t>U2020105999</t>
  </si>
  <si>
    <t>Attrezzature n.a.c.</t>
  </si>
  <si>
    <t>U202010599901</t>
  </si>
  <si>
    <t>321-Attrezzature n.a.c.</t>
  </si>
  <si>
    <t>U202010599902</t>
  </si>
  <si>
    <t>Attrezzature n.a.c. P.N.R.A.</t>
  </si>
  <si>
    <t>321-Attrezzature n.a.c. P.N.R.A.</t>
  </si>
  <si>
    <t>U202010599903</t>
  </si>
  <si>
    <t>Attrezzature n.a.c. EURATOM</t>
  </si>
  <si>
    <t>321-Attrezzature n.a.c. EURATOM</t>
  </si>
  <si>
    <t>U2020106001</t>
  </si>
  <si>
    <t>Macchine per ufficio</t>
  </si>
  <si>
    <t>U202010600101</t>
  </si>
  <si>
    <t>321-Macchine per ufficio</t>
  </si>
  <si>
    <t>U202010600102</t>
  </si>
  <si>
    <t>Macchine per ufficio per attività di ricerca Euratom</t>
  </si>
  <si>
    <t>321-Macchine per ufficio per attività di ricerca Euratom</t>
  </si>
  <si>
    <t>U202010600103</t>
  </si>
  <si>
    <t>Macchine per ufficio P.N.R.A.</t>
  </si>
  <si>
    <t>321-Macchine per ufficio P.N.R.A.</t>
  </si>
  <si>
    <t>U2020107001</t>
  </si>
  <si>
    <t>Server</t>
  </si>
  <si>
    <t>U202010700101</t>
  </si>
  <si>
    <t>321-Server</t>
  </si>
  <si>
    <t>U202010700102</t>
  </si>
  <si>
    <t>Server in costruzione</t>
  </si>
  <si>
    <t>321-Server in costruzione</t>
  </si>
  <si>
    <t>U2020107002</t>
  </si>
  <si>
    <t>Postazioni di lavoro</t>
  </si>
  <si>
    <t>U202010700201</t>
  </si>
  <si>
    <t>321-Postazioni di lavoro</t>
  </si>
  <si>
    <t>U202010700202</t>
  </si>
  <si>
    <t>Postazioni di lavoro in costruzione</t>
  </si>
  <si>
    <t>321-Postazioni di lavoro in costruzione</t>
  </si>
  <si>
    <t>U2020107003</t>
  </si>
  <si>
    <t>Periferiche</t>
  </si>
  <si>
    <t>U202010700301</t>
  </si>
  <si>
    <t>321-Periferiche</t>
  </si>
  <si>
    <t>U2020107004</t>
  </si>
  <si>
    <t>Apparati di telecomunicazione</t>
  </si>
  <si>
    <t>U202010700401</t>
  </si>
  <si>
    <t>321-Apparati di telecomunicazione</t>
  </si>
  <si>
    <t>U202010700403</t>
  </si>
  <si>
    <t>Apparati di telecomunicazione PNRA</t>
  </si>
  <si>
    <t>321-Apparati di telecomunicazione PNRA</t>
  </si>
  <si>
    <t>U2020107005</t>
  </si>
  <si>
    <t>Tablet e dispositivi di telefonia fissa e mobile</t>
  </si>
  <si>
    <t>U202010700501</t>
  </si>
  <si>
    <t>Tablet e dispositvi di telefonia fissa e mobile</t>
  </si>
  <si>
    <t>321-Tablet e dispositvi di telefonia fissa e mobile</t>
  </si>
  <si>
    <t>U2020107999</t>
  </si>
  <si>
    <t>Hardware n.a.c.</t>
  </si>
  <si>
    <t>U202010799901</t>
  </si>
  <si>
    <t>321-Hardware n.a.c.</t>
  </si>
  <si>
    <t>U202010799902</t>
  </si>
  <si>
    <t>Hardware per attività di ricerca Euratom</t>
  </si>
  <si>
    <t>321-Hardware per attività di ricerca Euratom</t>
  </si>
  <si>
    <t>U202010799903</t>
  </si>
  <si>
    <t>Hardware PNRA</t>
  </si>
  <si>
    <t>321-Hardware PNRA</t>
  </si>
  <si>
    <t>U202010799904</t>
  </si>
  <si>
    <t>Hardware n.a.c. in costruzione</t>
  </si>
  <si>
    <t>321-Hardware n.a.c. in costruzione</t>
  </si>
  <si>
    <t>U2020111001</t>
  </si>
  <si>
    <t>Oggetti di valore</t>
  </si>
  <si>
    <t>U202011100101</t>
  </si>
  <si>
    <t>322-Oggetti di valore</t>
  </si>
  <si>
    <t>U2020199001</t>
  </si>
  <si>
    <t>Materiale bibliografico</t>
  </si>
  <si>
    <t>U202019900101</t>
  </si>
  <si>
    <t>323-Materiale bibliografico</t>
  </si>
  <si>
    <t>U2020199999</t>
  </si>
  <si>
    <t>Altri beni materiali diversi</t>
  </si>
  <si>
    <t>U202019999901</t>
  </si>
  <si>
    <t>321-Altri beni materiali diversi</t>
  </si>
  <si>
    <t>U202019999902</t>
  </si>
  <si>
    <t>Acquisto di apparecchi macchine ed attrezzature (residui)</t>
  </si>
  <si>
    <t>321-Acquisto di apparecchi macchine ed attrezzature (residui)</t>
  </si>
  <si>
    <t>U202019999903</t>
  </si>
  <si>
    <t>Spese per affidamento lavori, servizi e forniture per opere  (incentivi tecnici)</t>
  </si>
  <si>
    <t>-Spese per affidamento lavori, servizi e forniture per opere  (incentivi tecnici)</t>
  </si>
  <si>
    <t>U202019999904</t>
  </si>
  <si>
    <t>Spese per affidamento lavori, servizi e forniture per opere  (Fondo Innovazione)</t>
  </si>
  <si>
    <t>-Spese per affidamento lavori, servizi e forniture per opere  (Fondo Innovazione)</t>
  </si>
  <si>
    <t>U2020302001</t>
  </si>
  <si>
    <t>Sviluppo software e manutenzione evolutiva</t>
  </si>
  <si>
    <t>U202030200101</t>
  </si>
  <si>
    <t>321-Sviluppo software e manutenzione evolutiva</t>
  </si>
  <si>
    <t>U2020302002</t>
  </si>
  <si>
    <t>Acquisto software</t>
  </si>
  <si>
    <t>U202030200201</t>
  </si>
  <si>
    <t>321-Acquisto software</t>
  </si>
  <si>
    <t>U2020306999</t>
  </si>
  <si>
    <t>Manutenzione straordinaria su altri beni di terzi</t>
  </si>
  <si>
    <t>U202030699901</t>
  </si>
  <si>
    <t>302-Manutenzione straordinaria su altri beni di terzi</t>
  </si>
  <si>
    <t>U3</t>
  </si>
  <si>
    <t>2.1.3</t>
  </si>
  <si>
    <t>PARTECIPAZIONI E ACQUISTO DI VALORI MOBILIARI</t>
  </si>
  <si>
    <t>U3010103001</t>
  </si>
  <si>
    <t>Acquisizioni di partecipazioni e conferimenti di capitale in imprese controllate</t>
  </si>
  <si>
    <t>U301010300101</t>
  </si>
  <si>
    <t>400-Acquisizioni di partecipazioni e conferimenti di capitale in imprese controllate</t>
  </si>
  <si>
    <t>U301010300102</t>
  </si>
  <si>
    <t>Versamenti in conto capitale/Fondo perdutoi in imprese controllate</t>
  </si>
  <si>
    <t>403-Versamenti in conto capitale/Fondo perdutoi in imprese controllate</t>
  </si>
  <si>
    <t>U3010103002</t>
  </si>
  <si>
    <t>Acquisizioni di partecipazioni e conferimenti di capitale in altre imprese partecipate</t>
  </si>
  <si>
    <t>U301010300201</t>
  </si>
  <si>
    <t>400-Acquisizioni di partecipazioni e conferimenti di capitale in altre imprese partecipate</t>
  </si>
  <si>
    <t>U3010103003</t>
  </si>
  <si>
    <t>Acquisizioni di partecipazioni e conferimenti di capitale in altre imprese</t>
  </si>
  <si>
    <t>U301010300302</t>
  </si>
  <si>
    <t>Versamenti in conto capitale/Fondo perduto in altre imprese</t>
  </si>
  <si>
    <t>403-Versamenti in conto capitale/Fondo perduto in altre imprese</t>
  </si>
  <si>
    <t>U3010403001</t>
  </si>
  <si>
    <t>Acquisizione di titoli obbligazionari a medio-lungo emessi da altri soggetti residenti</t>
  </si>
  <si>
    <t>U301040300101</t>
  </si>
  <si>
    <t>Acquisizione di titoli obbligazionari a garanzia mutui dipendenti</t>
  </si>
  <si>
    <t>402-Acquisizione di titoli obbligazionari a garanzia mutui dipendenti</t>
  </si>
  <si>
    <t>2.1.4</t>
  </si>
  <si>
    <t>CONCESSIONI DI CREDITI ED ANTICIPAZIONI</t>
  </si>
  <si>
    <t>U3020301001</t>
  </si>
  <si>
    <t>Concessione crediti di breve periodo a tasso agevolato a imprese controllate</t>
  </si>
  <si>
    <t>U302030100101</t>
  </si>
  <si>
    <t>421-Concessione crediti di breve periodo a tasso agevolato a imprese controllate</t>
  </si>
  <si>
    <t>U3030201001</t>
  </si>
  <si>
    <t>Concessione Crediti di medio-lungo termine a tasso agevolato a Famiglie</t>
  </si>
  <si>
    <t>U303020100101</t>
  </si>
  <si>
    <t>Concessione di crediti di medio-lungo termine per prestiti concessi a dipendenti</t>
  </si>
  <si>
    <t>422-Concessione di crediti di medio-lungo termine per prestiti concessi a dipendenti</t>
  </si>
  <si>
    <t>3</t>
  </si>
  <si>
    <t>U7</t>
  </si>
  <si>
    <t>CONTABILITA' SPECIALI</t>
  </si>
  <si>
    <t>TITOLO III - GESTIONI SPECIALI</t>
  </si>
  <si>
    <t>3.1</t>
  </si>
  <si>
    <t>USCITE GESTIONI SPECIALI</t>
  </si>
  <si>
    <t>3.1.1</t>
  </si>
  <si>
    <t>U7020201001</t>
  </si>
  <si>
    <t>Trasferimenti per conto terzi a Ministeri</t>
  </si>
  <si>
    <t>U702020100101</t>
  </si>
  <si>
    <t>Trasferimenti a Ministeri per operazioni conto terzi</t>
  </si>
  <si>
    <t>801-Trasferimenti a Ministeri per operazioni conto terzi</t>
  </si>
  <si>
    <t>U7020201013</t>
  </si>
  <si>
    <t>Trasferimenti per conto terzi a enti e istituzioni centrali di ricerca e Istituti e stazioni sperimentali per la ricerca</t>
  </si>
  <si>
    <t>U702020101301</t>
  </si>
  <si>
    <t>801-Trasferimenti per conto terzi a enti e istituzioni centrali di ricerca e Istituti e stazioni sperimentali per la ricerca</t>
  </si>
  <si>
    <t>U7020201999</t>
  </si>
  <si>
    <t>Trasferimenti per conto terzi a altre Amministrazioni Centrali n.a.c.</t>
  </si>
  <si>
    <t>U702020199901</t>
  </si>
  <si>
    <t>801-Trasferimenti per conto terzi a altre Amministrazioni Centrali n.a.c.</t>
  </si>
  <si>
    <t>U7020202001</t>
  </si>
  <si>
    <t>Trasferimenti per conto terzi a Regioni e province autonome</t>
  </si>
  <si>
    <t>U702020200101</t>
  </si>
  <si>
    <t>801-Trasferimenti per conto terzi a Regioni e province autonome</t>
  </si>
  <si>
    <t>U7020202002</t>
  </si>
  <si>
    <t>Trasferimenti per conto terzi a Province</t>
  </si>
  <si>
    <t>U702020200201</t>
  </si>
  <si>
    <t>801-Trasferimenti per conto terzi a Province</t>
  </si>
  <si>
    <t>U7020202003</t>
  </si>
  <si>
    <t>Trasferimenti per conto terzi a Comuni</t>
  </si>
  <si>
    <t>U702020200301</t>
  </si>
  <si>
    <t>801-Trasferimenti per conto terzi a Comuni</t>
  </si>
  <si>
    <t>U7020202008</t>
  </si>
  <si>
    <t>Trasferimenti per conto terzi a Università</t>
  </si>
  <si>
    <t>U702020200801</t>
  </si>
  <si>
    <t>801-Trasferimenti per conto terzi a Università</t>
  </si>
  <si>
    <t>U7020202018</t>
  </si>
  <si>
    <t>Trasferimenti per conto terzi a Consorzi di enti locali</t>
  </si>
  <si>
    <t>U702020201801</t>
  </si>
  <si>
    <t>801-Trasferimenti per conto terzi a Consorzi di enti locali</t>
  </si>
  <si>
    <t>U7020302001</t>
  </si>
  <si>
    <t>Trasferimenti per conto terzi a Imprese controllate</t>
  </si>
  <si>
    <t>U702030200101</t>
  </si>
  <si>
    <t>801-Trasferimenti per conto terzi a Imprese controllate</t>
  </si>
  <si>
    <t>U7020302002</t>
  </si>
  <si>
    <t>Trasferimenti per conto terzi a altre imprese partecipate</t>
  </si>
  <si>
    <t>U702030200201</t>
  </si>
  <si>
    <t>801-Trasferimenti per conto terzi a altre imprese partecipate</t>
  </si>
  <si>
    <t>U7020302999</t>
  </si>
  <si>
    <t>Trasferimenti per conto terzi a altre imprese</t>
  </si>
  <si>
    <t>U702030299901</t>
  </si>
  <si>
    <t>801-Trasferimenti per conto terzi a altre imprese</t>
  </si>
  <si>
    <t>U7020303001</t>
  </si>
  <si>
    <t>Trasferimenti per conto terzi a Istituzioni Sociali Private</t>
  </si>
  <si>
    <t>U702030300101</t>
  </si>
  <si>
    <t>801-Trasferimenti per conto terzi a Istituzioni Sociali Private</t>
  </si>
  <si>
    <t>U7020304001</t>
  </si>
  <si>
    <t>Trasferimenti per conto terzi all'Unione Europea e al Resto del Mondo</t>
  </si>
  <si>
    <t>U702030400101</t>
  </si>
  <si>
    <t>801-Trasferimenti per conto terzi all'Unione Europea e al Resto del Mondo</t>
  </si>
  <si>
    <t>U7020401001</t>
  </si>
  <si>
    <t>Costituzione di depositi cauzionali o contrattuali presso terzi</t>
  </si>
  <si>
    <t>U702040100101</t>
  </si>
  <si>
    <t>705-Costituzione di depositi cauzionali o contrattuali presso terzi</t>
  </si>
  <si>
    <t>U7020402001</t>
  </si>
  <si>
    <t>Restituzione di depositi cauzionali o contrattuali di terzi</t>
  </si>
  <si>
    <t>U702040200101</t>
  </si>
  <si>
    <t>705-Restituzione di depositi cauzionali o contrattuali di terzi</t>
  </si>
  <si>
    <t>U7029999999</t>
  </si>
  <si>
    <t>Altre uscite per conto terzi n.a.c.</t>
  </si>
  <si>
    <t>U702999999901</t>
  </si>
  <si>
    <t>801-Altre uscite per conto terzi n.a.c.</t>
  </si>
  <si>
    <t>4</t>
  </si>
  <si>
    <t>TITOLO IV - PARTITE DI GIRO</t>
  </si>
  <si>
    <t>4.1</t>
  </si>
  <si>
    <t>USCITE AVENTI NATURA DI PARTITE DI GIRO</t>
  </si>
  <si>
    <t>4.1.1</t>
  </si>
  <si>
    <t>U7010102001</t>
  </si>
  <si>
    <t>Versamento delle ritenute per scissione contabile IVA (split payment)</t>
  </si>
  <si>
    <t>U701010200101</t>
  </si>
  <si>
    <t>Vers. delle rit. per scissione contabile IVA ISTITUZIONALE (split payment)</t>
  </si>
  <si>
    <t>000-Vers. delle rit. per scissione contabile IVA ISTITUZIONALE (split payment)</t>
  </si>
  <si>
    <t>U701010200102</t>
  </si>
  <si>
    <t>U7010199999</t>
  </si>
  <si>
    <t>Versamento di altre ritenute n.a.c.</t>
  </si>
  <si>
    <t>U701019999901</t>
  </si>
  <si>
    <t>705-Versamento di altre ritenute n.a.c.</t>
  </si>
  <si>
    <t>U701019999902</t>
  </si>
  <si>
    <t>Versamento di ritenute derivanti dall'inversione contabile IVA intraCEE istituzionale</t>
  </si>
  <si>
    <t>000-Versamento di ritenute derivanti dall'inversione contabile IVA intraCEE istituzionale</t>
  </si>
  <si>
    <t>U701019999903</t>
  </si>
  <si>
    <t>Versamento di ritenute derivanti dall'inversione contabile IVA extraCEE istituzionale servizi</t>
  </si>
  <si>
    <t>000-Versamento di ritenute derivanti dall'inversione contabile IVA extraCEE istituzionale servizi</t>
  </si>
  <si>
    <t>U7010201001</t>
  </si>
  <si>
    <t>Versamenti di ritenute erariali su Redditi da lavoro dipendente riscosse per conto terzi</t>
  </si>
  <si>
    <t>U701020100101</t>
  </si>
  <si>
    <t>700-Versamenti di ritenute erariali su Redditi da lavoro dipendente riscosse per conto terzi</t>
  </si>
  <si>
    <t>U7010202001</t>
  </si>
  <si>
    <t>Versamenti di ritenute previdenziali e assistenziali su Redditi da lavoro dipendente riscosse per conto terzi</t>
  </si>
  <si>
    <t>U701020200101</t>
  </si>
  <si>
    <t>701-Versamenti di ritenute previdenziali e assistenziali su Redditi da lavoro dipendente riscosse per conto terzi</t>
  </si>
  <si>
    <t>U7010299999</t>
  </si>
  <si>
    <t>Altri versamenti di ritenute al personale dipendente per conto di terzi</t>
  </si>
  <si>
    <t>U701029999901</t>
  </si>
  <si>
    <t>703-Altri versamenti di ritenute al personale dipendente per conto di terzi</t>
  </si>
  <si>
    <t>U7010301001</t>
  </si>
  <si>
    <t>Versamenti di ritenute erariali su Redditi da lavoro autonomo per conto terzi</t>
  </si>
  <si>
    <t>U701030100101</t>
  </si>
  <si>
    <t>700-Versamenti di ritenute erariali su Redditi da lavoro autonomo per conto terzi</t>
  </si>
  <si>
    <t>U7010302001</t>
  </si>
  <si>
    <t>Versamenti di ritenute previdenziali e assistenziali su Redditi da lavoro autonomo per conto terzi</t>
  </si>
  <si>
    <t>U701030200101</t>
  </si>
  <si>
    <t>701-Versamenti di ritenute previdenziali e assistenziali su Redditi da lavoro autonomo per conto terzi</t>
  </si>
  <si>
    <t>U7019901001</t>
  </si>
  <si>
    <t>Spese non andate a buon fine</t>
  </si>
  <si>
    <t>U701990100101</t>
  </si>
  <si>
    <t>705-Spese non andate a buon fine</t>
  </si>
  <si>
    <t>U7019903001</t>
  </si>
  <si>
    <t>Costituzione fondi economali e carte aziendali</t>
  </si>
  <si>
    <t>U701990300101</t>
  </si>
  <si>
    <t>705-Costituzione fondi economali e carte aziendali</t>
  </si>
  <si>
    <t>U7019999999</t>
  </si>
  <si>
    <t>Altre uscite per partite di giro n.a.c.</t>
  </si>
  <si>
    <t>U701999999901</t>
  </si>
  <si>
    <t>Anticipi stipendi</t>
  </si>
  <si>
    <t>705-Anticipi stipendi</t>
  </si>
  <si>
    <t>U701999999902</t>
  </si>
  <si>
    <t>Trattenute a favore di terzi</t>
  </si>
  <si>
    <t>703-Trattenute a favore di terzi</t>
  </si>
  <si>
    <t>U701999999903</t>
  </si>
  <si>
    <t>705-Altre uscite per partite di giro n.a.c.</t>
  </si>
  <si>
    <t>U701999999904</t>
  </si>
  <si>
    <t>IVA da esercizi precedenti</t>
  </si>
  <si>
    <t>704/705-IVA da esercizi precedenti</t>
  </si>
  <si>
    <t>PAG_COM</t>
  </si>
  <si>
    <t>PAG_RS</t>
  </si>
  <si>
    <t>PAG_TOT</t>
  </si>
  <si>
    <t>TITOLO I - USCITE CORRENTI Totale</t>
  </si>
  <si>
    <t>TITOLO II - USCITE IN CONTO CAPITALE Totale</t>
  </si>
  <si>
    <t>TITOLO III - GESTIONI SPECIALI Totale</t>
  </si>
  <si>
    <t>TITOLO IV - PARTITE DI GIRO Totale</t>
  </si>
  <si>
    <t>Totale complessivo</t>
  </si>
  <si>
    <t>FUNZIONAMENTO Totale</t>
  </si>
  <si>
    <t>INTERVENTI DIVERSI Totale</t>
  </si>
  <si>
    <t>ONERI COMUNI Totale</t>
  </si>
  <si>
    <t>TRATTAMENTI DI QUIESCENZA, INTEGRATIVI E SOSTITUTIVI E ALTRI FONDI Totale</t>
  </si>
  <si>
    <t>ACCANTONAMENTO A FONDO RISCHI ED ONERI Totale</t>
  </si>
  <si>
    <t>INVESTIMENTI Totale</t>
  </si>
  <si>
    <t>USCITE GESTIONI SPECIALI Totale</t>
  </si>
  <si>
    <t>USCITE AVENTI NATURA DI PARTITE DI GIRO Totale</t>
  </si>
  <si>
    <t>USCITE PER GLI ORGANI DELL'ENTE Totale</t>
  </si>
  <si>
    <t>ONERI PER IL PERSONALE IN ATTIVITA' DI SERVIZIO Totale</t>
  </si>
  <si>
    <t>USCITE PER L'ACQUISTO DI BENI DI CONSUMO E SERVIZI Totale</t>
  </si>
  <si>
    <t>USCITE PER PRESTAZIONI ISTITUZIONALI Totale</t>
  </si>
  <si>
    <t>TRASFERIMENTI PASSIVI Totale</t>
  </si>
  <si>
    <t>ONERI FINANZIARI Totale</t>
  </si>
  <si>
    <t>ONERI TRIBUTARI Totale</t>
  </si>
  <si>
    <t>POSTE CORRETTIVE E COMPENSATIVE DI ENTRATE CORRENTI Totale</t>
  </si>
  <si>
    <t>USCITE NON CLASSIFICABILI IN ALTRE VOCI Totale</t>
  </si>
  <si>
    <t>FONDO DI RISERVA Totale</t>
  </si>
  <si>
    <t>ACCANTONAMENTO AL TRATTAMENTO DI FINE RAPPORTO Totale</t>
  </si>
  <si>
    <t>INDENNITA' DI ANZIANITA' E SIMILARI AL PERSONALE CESSATO DAL SERVIZIO Totale</t>
  </si>
  <si>
    <t>ACQUISIZIONE DI BENI AD USO DUREVOLE ED OPERE IMMOBILIARI Totale</t>
  </si>
  <si>
    <t>ACQUISIZIONE DI IMMOBILIZZAZIONI TECNICHE Totale</t>
  </si>
  <si>
    <t>PARTECIPAZIONI E ACQUISTO DI VALORI MOBILIARI Totale</t>
  </si>
  <si>
    <t>CONCESSIONI DI CREDITI ED ANTICIPAZIONI Totale</t>
  </si>
  <si>
    <t>Organi istituzionali dell'amministrazione - Indennità Totale</t>
  </si>
  <si>
    <t>Organi istituzionali dell'amministrazione - Rimborsi Totale</t>
  </si>
  <si>
    <t>Compensi agli organi istituzionali di revisione, di controllo ed altri incarichi istituzionali dell'amministrazione Totale</t>
  </si>
  <si>
    <t>Arretrati per anni precedenti corrisposti al personale a tempo indeterminato Totale</t>
  </si>
  <si>
    <t>Voci stipendiali corrisposte al personale a tempo indeterminato Totale</t>
  </si>
  <si>
    <t>Straordinario per il personale a tempo indeterminato Totale</t>
  </si>
  <si>
    <t>Indennità ed altri compensi, esclusi i rimborsi spesa per missione, corrisposti al personale a tempo indeterminato Totale</t>
  </si>
  <si>
    <t>Arretrati per anni precedenti corrisposti al personale a tempo determinato Totale</t>
  </si>
  <si>
    <t>Voci stipendiali corrisposte al personale a tempo determinato Totale</t>
  </si>
  <si>
    <t>Straordinario per il personale a tempo determinato Totale</t>
  </si>
  <si>
    <t>Indennità ed altri compensi, esclusi i rimborsi spesa documentati per missione, corrisposti al personale a tempo determinato Totale</t>
  </si>
  <si>
    <t>Assegni di ricerca Totale</t>
  </si>
  <si>
    <t>Contributi per asili nido e strutture sportive, ricreative o di vacanza messe a disposizione dei lavoratori dipendenti e delle loro famiglie e altre spese per il benessere del personale Totale</t>
  </si>
  <si>
    <t>Buoni pasto Totale</t>
  </si>
  <si>
    <t>Altre spese per il personale n.a.c. Totale</t>
  </si>
  <si>
    <t>Contributi obbligatori per il personale Totale</t>
  </si>
  <si>
    <t>Contributi previdenza complementare Totale</t>
  </si>
  <si>
    <t>Assegni familiari Totale</t>
  </si>
  <si>
    <t>Equo indennizzo Totale</t>
  </si>
  <si>
    <t>Indennità di missione e di trasferta Totale</t>
  </si>
  <si>
    <t>Giornali e riviste Totale</t>
  </si>
  <si>
    <t>Pubblicazioni Totale</t>
  </si>
  <si>
    <t>Carta, cancelleria e stampati Totale</t>
  </si>
  <si>
    <t>Carburanti, combustibili e lubrificanti Totale</t>
  </si>
  <si>
    <t>Equipaggiamento Totale</t>
  </si>
  <si>
    <t>Vestiario Totale</t>
  </si>
  <si>
    <t>Accessori per uffici e alloggi Totale</t>
  </si>
  <si>
    <t>Materiale informatico Totale</t>
  </si>
  <si>
    <t>Altri materiali tecnico-specialistici non sanitari Totale</t>
  </si>
  <si>
    <t>Strumenti tecnico-specialistici non sanitari Totale</t>
  </si>
  <si>
    <t>Stampati specialistici Totale</t>
  </si>
  <si>
    <t>Altri beni e materiali di consumo n.a.c. Totale</t>
  </si>
  <si>
    <t>Prodotti farmaceutici ed emoderivati Totale</t>
  </si>
  <si>
    <t>Sangue ed emocomponenti Totale</t>
  </si>
  <si>
    <t>Dispositivi medici Totale</t>
  </si>
  <si>
    <t>Prodotti dietetici Totale</t>
  </si>
  <si>
    <t>Materiali per la profilassi (Vaccini) Totale</t>
  </si>
  <si>
    <t>Prodotti chimici Totale</t>
  </si>
  <si>
    <t>Materali e prodotti per uso veterinario Totale</t>
  </si>
  <si>
    <t>Altri beni e prodotti sanitari n.a.c. Totale</t>
  </si>
  <si>
    <t>Altri aggi di riscossione n.a.c. Totale</t>
  </si>
  <si>
    <t>Acquisto di servizi per formazione obbligatoria Totale</t>
  </si>
  <si>
    <t>Acquisto di servizi per altre spese per formazione e addestramento n.a.c. Totale</t>
  </si>
  <si>
    <t>Telefonia fissa Totale</t>
  </si>
  <si>
    <t>Telefonia mobile Totale</t>
  </si>
  <si>
    <t>Accesso a banche dati e a pubblicazioni on line Totale</t>
  </si>
  <si>
    <t>Energia elettrica Totale</t>
  </si>
  <si>
    <t>Acqua Totale</t>
  </si>
  <si>
    <t>Gas Totale</t>
  </si>
  <si>
    <t>Spese di condominio Totale</t>
  </si>
  <si>
    <t>Locazione di beni immobili Totale</t>
  </si>
  <si>
    <t>Noleggi di mezzi di trasporto Totale</t>
  </si>
  <si>
    <t>Noleggi di attrezzature scientifiche e sanitarie Totale</t>
  </si>
  <si>
    <t>Noleggi di hardware Totale</t>
  </si>
  <si>
    <t>Licenze d'uso per software Totale</t>
  </si>
  <si>
    <t>Altre licenze Totale</t>
  </si>
  <si>
    <t>Noleggi di impianti e macchinari Totale</t>
  </si>
  <si>
    <t>Altre spese sostenute per utilizzo di beni di terzi n.a.c. Totale</t>
  </si>
  <si>
    <t>Manutenzione ordinaria e riparazioni di mezzi di trasporto ad uso civile, di sicurezza e ordine pubblico Totale</t>
  </si>
  <si>
    <t>Manutenzione ordinaria e riparazioni di mobili e arredi Totale</t>
  </si>
  <si>
    <t>Manutenzione ordinaria e riparazioni di impianti e macchinari Totale</t>
  </si>
  <si>
    <t>Manutenzione ordinaria e riparazioni di attrezzature Totale</t>
  </si>
  <si>
    <t>Manutenzione ordinaria e riparazioni di macchine per ufficio Totale</t>
  </si>
  <si>
    <t>Manutenzione ordinaria e riparazioni di beni immobili Totale</t>
  </si>
  <si>
    <t>Manutenzione ordinaria e riparazioni di altri beni materiali Totale</t>
  </si>
  <si>
    <t>Incarichi libero professionali di studi, ricerca e consulenza Totale</t>
  </si>
  <si>
    <t>Esperti per commissioni, comitati e consigli Totale</t>
  </si>
  <si>
    <t>Incarichi a società di studi, ricerca e consulenza Totale</t>
  </si>
  <si>
    <t>Prestazioni tecnico-scientifiche a fini di ricerca Totale</t>
  </si>
  <si>
    <t>Deposito, mantenimento e tutela dei brevetti Totale</t>
  </si>
  <si>
    <t>Altre prestazioni professionali e specialistiche n.a.c. Totale</t>
  </si>
  <si>
    <t>Acquisto di servizi da agenzie di lavoro interinale Totale</t>
  </si>
  <si>
    <t>Collaborazioni coordinate e a progetto Totale</t>
  </si>
  <si>
    <t>Altre forme di lavoro flessibile n.a.c. Totale</t>
  </si>
  <si>
    <t>Servizi di sorveglianza, custodia e accoglienza Totale</t>
  </si>
  <si>
    <t>Servizi di pulizia e lavanderia Totale</t>
  </si>
  <si>
    <t>Trasporti, traslochi e facchinaggio Totale</t>
  </si>
  <si>
    <t>Stampa e rilegatura Totale</t>
  </si>
  <si>
    <t>Servizi ausiliari a beneficio del personale Totale</t>
  </si>
  <si>
    <t>Rimozione e smaltimento di rifiuti tossico-nocivi e di altri materiali Totale</t>
  </si>
  <si>
    <t>Altri servizi ausiliari n.a.c. Totale</t>
  </si>
  <si>
    <t>Servizio mense personale civile Totale</t>
  </si>
  <si>
    <t>Pubblicazione bandi di gara Totale</t>
  </si>
  <si>
    <t>Spese postali Totale</t>
  </si>
  <si>
    <t>Spese notarili Totale</t>
  </si>
  <si>
    <t>Altre spese per servizi amministrativi Totale</t>
  </si>
  <si>
    <t>Commissioni per servizi finanziari Totale</t>
  </si>
  <si>
    <t>Gestione e manutenzione applicazioni Totale</t>
  </si>
  <si>
    <t>Assistenza all'utente e formazione Totale</t>
  </si>
  <si>
    <t>Servizi di rete per trasmissione dati e VoIP e relativa manutenzione Totale</t>
  </si>
  <si>
    <t>Servizi per i sistemi e relativa manutenzione Totale</t>
  </si>
  <si>
    <t>Servizi di consulenza e prestazioni professionali ICT Totale</t>
  </si>
  <si>
    <t>Altre spese legali Totale</t>
  </si>
  <si>
    <t>Quote di associazioni Totale</t>
  </si>
  <si>
    <t>Acquisto di sevizi per verde e arredo urbano Totale</t>
  </si>
  <si>
    <t>Servizi per attività di rappresentanza Totale</t>
  </si>
  <si>
    <t>Rassegna stampa Totale</t>
  </si>
  <si>
    <t>Comunicazione WEB Totale</t>
  </si>
  <si>
    <t>Altri servizi diversi n.a.c. Totale</t>
  </si>
  <si>
    <t>Premi di assicurazione su beni mobili Totale</t>
  </si>
  <si>
    <t>Premi di assicurazione su beni immobili Totale</t>
  </si>
  <si>
    <t>Premi di assicurazione per responsabilità civile verso terzi Totale</t>
  </si>
  <si>
    <t>Altri premi di assicurazione contro i danni Totale</t>
  </si>
  <si>
    <t>Altri premi di assicurazione n.a.c. Totale</t>
  </si>
  <si>
    <t>Altre spese correnti n.a.c. Totale</t>
  </si>
  <si>
    <t>Rimborso per viaggio e trasloco Totale</t>
  </si>
  <si>
    <t>Pubblicità Totale</t>
  </si>
  <si>
    <t>Organizzazione e partecipazione a manifestazioni e convegni Totale</t>
  </si>
  <si>
    <t>Altre spese per relazioni pubbliche, convegni e mostre, pubblicità n.a.c Totale</t>
  </si>
  <si>
    <t>Borse di studio Totale</t>
  </si>
  <si>
    <t>Dottorati di ricerca Totale</t>
  </si>
  <si>
    <t>Altri trasferimenti a famiglie n.a.c. Totale</t>
  </si>
  <si>
    <t>Trasferimenti correnti a autorità amministrative indipendenti Totale</t>
  </si>
  <si>
    <t>Trasferimenti correnti a enti e istituzioni centrali di ricerca e Istituti e stazioni sperimentali per la ricerca Totale</t>
  </si>
  <si>
    <t>Trasferimenti correnti al Ministero dell'economia in attuazione di norme in materia di contenimento di spesa Totale</t>
  </si>
  <si>
    <t>Trasferimenti correnti a Università Totale</t>
  </si>
  <si>
    <t>Trasferimenti correnti a altre Amministrazioni Locali n.a.c. Totale</t>
  </si>
  <si>
    <t>Trasferimenti correnti a imprese controllate Totale</t>
  </si>
  <si>
    <t>Trasferimenti correnti a altre imprese partecipate Totale</t>
  </si>
  <si>
    <t>Trasferimenti correnti a altre imprese Totale</t>
  </si>
  <si>
    <t>Trasferimenti correnti a Istituzioni Sociali Private Totale</t>
  </si>
  <si>
    <t>Altri Trasferimenti correnti alla UE Totale</t>
  </si>
  <si>
    <t>Interessi passivi su mutui e altri finanziamenti a medio lungo termine ad altri soggetti Totale</t>
  </si>
  <si>
    <t>Altri interessi passivi ad altri soggetti Totale</t>
  </si>
  <si>
    <t>Imposta regionale sulle attività produttive (IRAP) Totale</t>
  </si>
  <si>
    <t>Imposta di registro e di bollo Totale</t>
  </si>
  <si>
    <t>Tributo speciale per il deposito in discarica dei rifiuti solidi Totale</t>
  </si>
  <si>
    <t>Tassa e/o tariffa smaltimento rifiuti solidi urbani Totale</t>
  </si>
  <si>
    <t>Tassa di circolazione dei veicoli a motore (tassa automobilistica) Totale</t>
  </si>
  <si>
    <t>Imposta sul reddito delle persone giuridiche (ex IRPEG) Totale</t>
  </si>
  <si>
    <t>Imposta comunale sugli immobili (ICI) Totale</t>
  </si>
  <si>
    <t>Imposta Municipale Propria Totale</t>
  </si>
  <si>
    <t>Imposta sulle plusvalenze da cessione di attività finanziarie Totale</t>
  </si>
  <si>
    <t>Imposte, tasse e proventi assimilati a carico dell'ente n.a.c. Totale</t>
  </si>
  <si>
    <t>Versamenti IVA a debito per le gestioni commerciali Totale</t>
  </si>
  <si>
    <t>Rimborsi per spese di personale (comando, distacco, fuori ruolo, convenzioni, ecc…) Totale</t>
  </si>
  <si>
    <t>Rimborsi di trasferimenti all'Unione Europea Totale</t>
  </si>
  <si>
    <t>Rimborsi di parte corrente ad Amministrazioni Centrali di somme non dovute o incassate in eccesso Totale</t>
  </si>
  <si>
    <t>Rimborsi di parte corrente ad Amministrazioni Locali di somme non dovute o incassate in eccesso Totale</t>
  </si>
  <si>
    <t>Rimborsi di parte corrente a Famiglie di somme non dovute o incassate in eccesso Totale</t>
  </si>
  <si>
    <t>Rimborsi di parte corrente a Imprese di somme non dovute o incassate in eccesso Totale</t>
  </si>
  <si>
    <t>Rimborsi di parte corrente a Istituzioni Sociali Private di somme non dovute o incassate in eccesso Totale</t>
  </si>
  <si>
    <t>Interessi di mora ad altri soggetti Totale</t>
  </si>
  <si>
    <t>Diritti reali di godimento e servitù onerose Totale</t>
  </si>
  <si>
    <t>Spese dovute a sanzioni Totale</t>
  </si>
  <si>
    <t>Spese per risarcimento danni Totale</t>
  </si>
  <si>
    <t>Spese per indennizzi Totale</t>
  </si>
  <si>
    <t>Oneri da contenzioso Totale</t>
  </si>
  <si>
    <t>Altre spese dovute per irregolarità e illeciti n.a.c. Totale</t>
  </si>
  <si>
    <t>Fondi di riserva Totale</t>
  </si>
  <si>
    <t>Altri fondi n.a.c. Totale</t>
  </si>
  <si>
    <t>Fondo rinnovi contrattuali Totale</t>
  </si>
  <si>
    <t>Altri trasferimenti in conto capitale n.a.c. a Istituzioni Sociali Private Totale</t>
  </si>
  <si>
    <t>Indennità di fine servizio - quota annuale Totale</t>
  </si>
  <si>
    <t>Fabbricati industriali e costruzioni leggere Totale</t>
  </si>
  <si>
    <t>Infrastrutture telematiche Totale</t>
  </si>
  <si>
    <t>Fabbricati ad uso strumentale Totale</t>
  </si>
  <si>
    <t>Beni immobili n.a.c. Totale</t>
  </si>
  <si>
    <t>Terreni edificabili Totale</t>
  </si>
  <si>
    <t>Altri terreni n.a.c. Totale</t>
  </si>
  <si>
    <t>Mezzi di trasporto stradali Totale</t>
  </si>
  <si>
    <t>Mezzi di trasporto per vie d'acqua Totale</t>
  </si>
  <si>
    <t>Mobili e arredi per ufficio Totale</t>
  </si>
  <si>
    <t>Mobili e arredi per alloggi e pertinenze Totale</t>
  </si>
  <si>
    <t>Mobili e arredi per laboratori Totale</t>
  </si>
  <si>
    <t>Mobili e arredi n.a.c. Totale</t>
  </si>
  <si>
    <t>Macchinari Totale</t>
  </si>
  <si>
    <t>Impianti Totale</t>
  </si>
  <si>
    <t>Attrezzature scientifiche Totale</t>
  </si>
  <si>
    <t>Attrezzature n.a.c. Totale</t>
  </si>
  <si>
    <t>Macchine per ufficio Totale</t>
  </si>
  <si>
    <t>Server Totale</t>
  </si>
  <si>
    <t>Postazioni di lavoro Totale</t>
  </si>
  <si>
    <t>Periferiche Totale</t>
  </si>
  <si>
    <t>Apparati di telecomunicazione Totale</t>
  </si>
  <si>
    <t>Tablet e dispositivi di telefonia fissa e mobile Totale</t>
  </si>
  <si>
    <t>Hardware n.a.c. Totale</t>
  </si>
  <si>
    <t>Oggetti di valore Totale</t>
  </si>
  <si>
    <t>Materiale bibliografico Totale</t>
  </si>
  <si>
    <t>Altri beni materiali diversi Totale</t>
  </si>
  <si>
    <t>Sviluppo software e manutenzione evolutiva Totale</t>
  </si>
  <si>
    <t>Acquisto software Totale</t>
  </si>
  <si>
    <t>Manutenzione straordinaria su altri beni di terzi Totale</t>
  </si>
  <si>
    <t>Acquisizioni di partecipazioni e conferimenti di capitale in imprese controllate Totale</t>
  </si>
  <si>
    <t>Acquisizioni di partecipazioni e conferimenti di capitale in altre imprese partecipate Totale</t>
  </si>
  <si>
    <t>Acquisizioni di partecipazioni e conferimenti di capitale in altre imprese Totale</t>
  </si>
  <si>
    <t>Acquisizione di titoli obbligazionari a medio-lungo emessi da altri soggetti residenti Totale</t>
  </si>
  <si>
    <t>Concessione crediti di breve periodo a tasso agevolato a imprese controllate Totale</t>
  </si>
  <si>
    <t>Concessione Crediti di medio-lungo termine a tasso agevolato a Famiglie Totale</t>
  </si>
  <si>
    <t>Trasferimenti per conto terzi a Ministeri Totale</t>
  </si>
  <si>
    <t>Trasferimenti per conto terzi a enti e istituzioni centrali di ricerca e Istituti e stazioni sperimentali per la ricerca Totale</t>
  </si>
  <si>
    <t>Trasferimenti per conto terzi a altre Amministrazioni Centrali n.a.c. Totale</t>
  </si>
  <si>
    <t>Trasferimenti per conto terzi a Regioni e province autonome Totale</t>
  </si>
  <si>
    <t>Trasferimenti per conto terzi a Province Totale</t>
  </si>
  <si>
    <t>Trasferimenti per conto terzi a Comuni Totale</t>
  </si>
  <si>
    <t>Trasferimenti per conto terzi a Università Totale</t>
  </si>
  <si>
    <t>Trasferimenti per conto terzi a Consorzi di enti locali Totale</t>
  </si>
  <si>
    <t>Trasferimenti per conto terzi a Imprese controllate Totale</t>
  </si>
  <si>
    <t>Trasferimenti per conto terzi a altre imprese partecipate Totale</t>
  </si>
  <si>
    <t>Trasferimenti per conto terzi a altre imprese Totale</t>
  </si>
  <si>
    <t>Trasferimenti per conto terzi a Istituzioni Sociali Private Totale</t>
  </si>
  <si>
    <t>Trasferimenti per conto terzi all'Unione Europea e al Resto del Mondo Totale</t>
  </si>
  <si>
    <t>Costituzione di depositi cauzionali o contrattuali presso terzi Totale</t>
  </si>
  <si>
    <t>Restituzione di depositi cauzionali o contrattuali di terzi Totale</t>
  </si>
  <si>
    <t>Altre uscite per conto terzi n.a.c. Totale</t>
  </si>
  <si>
    <t>Versamento delle ritenute per scissione contabile IVA (split payment) Totale</t>
  </si>
  <si>
    <t>Versamento di altre ritenute n.a.c. Totale</t>
  </si>
  <si>
    <t>Versamenti di ritenute erariali su Redditi da lavoro dipendente riscosse per conto terzi Totale</t>
  </si>
  <si>
    <t>Versamenti di ritenute previdenziali e assistenziali su Redditi da lavoro dipendente riscosse per conto terzi Totale</t>
  </si>
  <si>
    <t>Altri versamenti di ritenute al personale dipendente per conto di terzi Totale</t>
  </si>
  <si>
    <t>Versamenti di ritenute erariali su Redditi da lavoro autonomo per conto terzi Totale</t>
  </si>
  <si>
    <t>Versamenti di ritenute previdenziali e assistenziali su Redditi da lavoro autonomo per conto terzi Totale</t>
  </si>
  <si>
    <t>Spese non andate a buon fine Totale</t>
  </si>
  <si>
    <t>Costituzione fondi economali e carte aziendali Totale</t>
  </si>
  <si>
    <t>Altre uscite per partite di giro n.a.c. Totale</t>
  </si>
  <si>
    <t>IMP_COM</t>
  </si>
  <si>
    <t>IMP_RES</t>
  </si>
  <si>
    <t>CAPITOLO VLIV</t>
  </si>
  <si>
    <t>Vers. delle rit. per scissione contabile IVA COMMERCIALE (split payment)</t>
  </si>
  <si>
    <t>RESIDUI</t>
  </si>
  <si>
    <t>COMPETENZA</t>
  </si>
  <si>
    <t>CASSA</t>
  </si>
  <si>
    <t>TOTALE USCITE AGENZIA</t>
  </si>
  <si>
    <t xml:space="preserve">FUNZIONAMENTO </t>
  </si>
  <si>
    <t xml:space="preserve">INTERVENTI DIVERSI </t>
  </si>
  <si>
    <t xml:space="preserve">TITOLO I - USCITE CORRENTI </t>
  </si>
  <si>
    <t xml:space="preserve">INVESTIMENTI </t>
  </si>
  <si>
    <t xml:space="preserve">TITOLO II - USCITE IN CONTO CAPITALE </t>
  </si>
  <si>
    <t xml:space="preserve">USCITE GESTIONI SPECIALI </t>
  </si>
  <si>
    <t xml:space="preserve">USCITE AVENTI NATURA DI PARTITE DI GIRO </t>
  </si>
  <si>
    <t>ACC_COM</t>
  </si>
  <si>
    <t>INC_COM</t>
  </si>
  <si>
    <t>ACC_RS</t>
  </si>
  <si>
    <t>INC_RS</t>
  </si>
  <si>
    <t>INC_TOT</t>
  </si>
  <si>
    <t>E2</t>
  </si>
  <si>
    <t>AGENZIA ENTRATE</t>
  </si>
  <si>
    <t>TITOLO I - ENTRATE CORRENTI</t>
  </si>
  <si>
    <t>ENTRATE DERIVANTI DA TRASFERIMENTI CORRENTI</t>
  </si>
  <si>
    <t>TRASFERIMENTI DA PARTE DELLO STATO</t>
  </si>
  <si>
    <t>E2010101001</t>
  </si>
  <si>
    <t>Trasferimenti correnti da Ministeri</t>
  </si>
  <si>
    <t>E201010100101</t>
  </si>
  <si>
    <t>Contributo ordinario dello Stato</t>
  </si>
  <si>
    <t>005-Contributo ordinario dello Stato</t>
  </si>
  <si>
    <t>E201010100102</t>
  </si>
  <si>
    <t>Finanziamenti dal FOE per l'attuazione del P.N.R.A. (logistica)</t>
  </si>
  <si>
    <t>009-Finanziamenti dal FOE per l'attuazione del P.N.R.A. (logistica)</t>
  </si>
  <si>
    <t>E201010100103</t>
  </si>
  <si>
    <t>Finanziamenti da Ministeri diversi da quello vigilante</t>
  </si>
  <si>
    <t>010-Finanziamenti da Ministeri diversi da quello vigilante</t>
  </si>
  <si>
    <t>E201010100104</t>
  </si>
  <si>
    <t>Finanziamenti dal Ministero vigilante per attività Istiuzionale</t>
  </si>
  <si>
    <t>010-Finanziamenti dal Ministero vigilante per attività Istiuzionale</t>
  </si>
  <si>
    <t>E201010100105</t>
  </si>
  <si>
    <t>Finanziamenti di cui alla legge 183/87</t>
  </si>
  <si>
    <t>010-Finanziamenti di cui alla legge 183/87</t>
  </si>
  <si>
    <t>E201010100106</t>
  </si>
  <si>
    <t>Finanziamenti MIUR relativi ai Programmi Operativi Nazionali (PON)</t>
  </si>
  <si>
    <t>010-Finanziamenti MIUR relativi ai Programmi Operativi Nazionali (PON)</t>
  </si>
  <si>
    <t>E201010100107</t>
  </si>
  <si>
    <t>Finanziamenti MIUR relativi al Fondo per gli Investimenti  della Ricerca di Base (FIRB)</t>
  </si>
  <si>
    <t>010-Finanziamenti MIUR relativi al Fondo per gli Investimenti  della Ricerca di Base (FIRB)</t>
  </si>
  <si>
    <t>E201010100108</t>
  </si>
  <si>
    <t>Finanziamenti MIUR relativi al Fondo Integrativo Speciale per la Ricerca (FISR)</t>
  </si>
  <si>
    <t>010-Finanziamenti MIUR relativi al Fondo Integrativo Speciale per la Ricerca (FISR)</t>
  </si>
  <si>
    <t>E201010100109</t>
  </si>
  <si>
    <t>Finanziamenti MIUR relativi al Fondo Agevolato per la Ricerca Industriale (FAR)</t>
  </si>
  <si>
    <t>010-Finanziamenti MIUR relativi al Fondo Agevolato per la Ricerca Industriale (FAR)</t>
  </si>
  <si>
    <t>E201010100110</t>
  </si>
  <si>
    <t>Finanziamenti MIUR relativi ai Programmi di ricerca di Rilenvate Interesse Nazionale (PRIN)</t>
  </si>
  <si>
    <t>010-Finanziamenti MIUR relativi ai Programmi di ricerca di Rilenvate Interesse Nazionale (PRIN)</t>
  </si>
  <si>
    <t>E201010100111</t>
  </si>
  <si>
    <t>Finanziamenti dal FOE per il P.N.R.A. (Ricerca)</t>
  </si>
  <si>
    <t>010-Finanziamenti dal FOE per il P.N.R.A. (Ricerca)</t>
  </si>
  <si>
    <t>E201010100113</t>
  </si>
  <si>
    <t>Finanziamenti per il programma Mission Innovation (nuovo)</t>
  </si>
  <si>
    <t>010-Finanziamenti per il programma Mission Innovation (nuovo)</t>
  </si>
  <si>
    <t>E201010100114</t>
  </si>
  <si>
    <t>Finanziamenti PNRR programma POR Idrogeneo</t>
  </si>
  <si>
    <t>010-Finanziamenti PNRR programma POR Idrogeneo</t>
  </si>
  <si>
    <t>E201010100115</t>
  </si>
  <si>
    <t>Finanziamenti IPCEI Batterie 2 - EuBatin</t>
  </si>
  <si>
    <t>010-Finanziamenti IPCEI Batterie 2 - EuBatin</t>
  </si>
  <si>
    <t>E201010100116</t>
  </si>
  <si>
    <t>Finanziamenti per aItri progetti nell'ambito del PNRR</t>
  </si>
  <si>
    <t>010-Finanziamenti per aItri progetti nell'ambito del PNRR</t>
  </si>
  <si>
    <t>E201010100117</t>
  </si>
  <si>
    <t>Finanziamenti PNRR IPCEI Idrogeno</t>
  </si>
  <si>
    <t>010-Finanziamenti PNRR IPCEI Idrogeno</t>
  </si>
  <si>
    <t>Trasferimenti correnti da Ministeri Totale</t>
  </si>
  <si>
    <t>E2010101003</t>
  </si>
  <si>
    <t>Trasferimenti correnti da Presidenza del Consiglio dei Ministri</t>
  </si>
  <si>
    <t>E201010100301</t>
  </si>
  <si>
    <t>010-Trasferimenti correnti da Presidenza del Consiglio dei Ministri</t>
  </si>
  <si>
    <t>Trasferimenti correnti da Presidenza del Consiglio dei Ministri Totale</t>
  </si>
  <si>
    <t>TRASFERIMENTI DA PARTE DELLO STATO Totale</t>
  </si>
  <si>
    <t>TRASFERIMENTI DA PARTE DELLE REGIONI</t>
  </si>
  <si>
    <t>E2010102001</t>
  </si>
  <si>
    <t>Trasferimenti correnti da Regioni e province autonome</t>
  </si>
  <si>
    <t>E201010200101</t>
  </si>
  <si>
    <t>Finanziamenti  da Regioni e province autonome</t>
  </si>
  <si>
    <t>010-Finanziamenti  da Regioni e province autonome</t>
  </si>
  <si>
    <t>E201010200102</t>
  </si>
  <si>
    <t>Finanziamenti delle regioni relativi ai Programmi Operativi Regionali (POR)</t>
  </si>
  <si>
    <t>010-Finanziamenti delle regioni relativi ai Programmi Operativi Regionali (POR)</t>
  </si>
  <si>
    <t>E201010200104</t>
  </si>
  <si>
    <t>Finanziamento dalla Regione per la partecipazione a bandi POR-FESR</t>
  </si>
  <si>
    <t>010-Finanziamento dalla Regione per la partecipazione a bandi POR-FESR</t>
  </si>
  <si>
    <t>Trasferimenti correnti da Regioni e province autonome Totale</t>
  </si>
  <si>
    <t>TRASFERIMENTI DA PARTE DELLE REGIONI Totale</t>
  </si>
  <si>
    <t>TRASFERIMENTI DA PARTE DEI COMUNI E DELLE PROVINCE</t>
  </si>
  <si>
    <t>E2010102003</t>
  </si>
  <si>
    <t>Trasferimenti correnti da Comuni</t>
  </si>
  <si>
    <t>E201010200301</t>
  </si>
  <si>
    <t>Finanziamenti  da Comuni</t>
  </si>
  <si>
    <t>010-Finanziamenti  da Comuni</t>
  </si>
  <si>
    <t>Trasferimenti correnti da Comuni Totale</t>
  </si>
  <si>
    <t>E2010102004</t>
  </si>
  <si>
    <t>Trasferimenti correnti da Città metropolitane e Roma capitale</t>
  </si>
  <si>
    <t>E201010200401</t>
  </si>
  <si>
    <t>Finanziamenti  da Città metropolitane e Roma capitale</t>
  </si>
  <si>
    <t>010-Finanziamenti  da Città metropolitane e Roma capitale</t>
  </si>
  <si>
    <t>Trasferimenti correnti da Città metropolitane e Roma capitale Totale</t>
  </si>
  <si>
    <t>TRASFERIMENTI DA PARTE DEI COMUNI E DELLE PROVINCE Totale</t>
  </si>
  <si>
    <t>TRASFERIMENTI DA PARTE DI ALTRI ENTI DEL SETTORE PUBBLICO</t>
  </si>
  <si>
    <t>E2010101006</t>
  </si>
  <si>
    <t>Trasferimenti correnti da enti di regolazione dell'attività economica</t>
  </si>
  <si>
    <t>E201010100601</t>
  </si>
  <si>
    <t>Finanziamenti per il programma di Ricerca di Sistema Elettrico</t>
  </si>
  <si>
    <t>010-Finanziamenti per il programma di Ricerca di Sistema Elettrico</t>
  </si>
  <si>
    <t>E201010100602</t>
  </si>
  <si>
    <t>Finanziamenti per il programma Missioni Innovation</t>
  </si>
  <si>
    <t>010-Finanziamenti per il programma Missioni Innovation</t>
  </si>
  <si>
    <t>Trasferimenti correnti da enti di regolazione dell'attività economica Totale</t>
  </si>
  <si>
    <t>E2010101010</t>
  </si>
  <si>
    <t>Trasferimenti correnti da autorità amministrative indipendenti</t>
  </si>
  <si>
    <t>E201010101001</t>
  </si>
  <si>
    <t>Finanziamenti  da autorità amministrative indipendenti</t>
  </si>
  <si>
    <t>010-Finanziamenti  da autorità amministrative indipendenti</t>
  </si>
  <si>
    <t>Trasferimenti correnti da autorità amministrative indipendenti Totale</t>
  </si>
  <si>
    <t>E2010101013</t>
  </si>
  <si>
    <t>Trasferimenti correnti da enti e istituzioni centrali di ricerca e Istituti e stazioni sperimentali per la ricerca</t>
  </si>
  <si>
    <t>E201010101301</t>
  </si>
  <si>
    <t>Finanziamenti  da enti e istituzioni centrali di ricerca e Istituti e stazioni sperimentali per la ricerca</t>
  </si>
  <si>
    <t>010-Finanziamenti  da enti e istituzioni centrali di ricerca e Istituti e stazioni sperimentali per la ricerca</t>
  </si>
  <si>
    <t>Trasferimenti correnti da enti e istituzioni centrali di ricerca e Istituti e stazioni sperimentali per la ricerca Totale</t>
  </si>
  <si>
    <t>E2010101999</t>
  </si>
  <si>
    <t>Trasferimenti correnti da altre Amministrazioni Centrali n.a.c.</t>
  </si>
  <si>
    <t>E201010199901</t>
  </si>
  <si>
    <t>Finanziamenti da altre Amministrazioni Centrali n.a.c.</t>
  </si>
  <si>
    <t>010-Finanziamenti da altre Amministrazioni Centrali n.a.c.</t>
  </si>
  <si>
    <t>E201010199902</t>
  </si>
  <si>
    <t>Finanziamenti per la Ricerca di Sistema Elettrico</t>
  </si>
  <si>
    <t>010-Finanziamenti per la Ricerca di Sistema Elettrico</t>
  </si>
  <si>
    <t>Trasferimenti correnti da altre Amministrazioni Centrali n.a.c. Totale</t>
  </si>
  <si>
    <t>E2010102008</t>
  </si>
  <si>
    <t>Trasferimenti correnti da Università</t>
  </si>
  <si>
    <t>E201010200801</t>
  </si>
  <si>
    <t>Finanziamenti  da Università pubbliche</t>
  </si>
  <si>
    <t>010-Finanziamenti  da Università pubbliche</t>
  </si>
  <si>
    <t>Trasferimenti correnti da Università Totale</t>
  </si>
  <si>
    <t>E2010102009</t>
  </si>
  <si>
    <t>Trasferimenti correnti da Parchi nazionali e consorzi ed enti autonomi gestori di parchi e aree naturali protette</t>
  </si>
  <si>
    <t>E201010200901</t>
  </si>
  <si>
    <t>Finanziamenti  da Parchi nazionali e consorzi ed enti autonomi gestori di parchi e aree naturali protette</t>
  </si>
  <si>
    <t>010-Finanziamenti  da Parchi nazionali e consorzi ed enti autonomi gestori di parchi e aree naturali protette</t>
  </si>
  <si>
    <t>Trasferimenti correnti da Parchi nazionali e consorzi ed enti autonomi gestori di parchi e aree naturali protette Totale</t>
  </si>
  <si>
    <t>E2010102011</t>
  </si>
  <si>
    <t>Trasferimenti correnti da Aziende sanitarie locali</t>
  </si>
  <si>
    <t>E201010201101</t>
  </si>
  <si>
    <t>Finanziamenti da Aziende sanitarie locali</t>
  </si>
  <si>
    <t>010-Finanziamenti da Aziende sanitarie locali</t>
  </si>
  <si>
    <t>Trasferimenti correnti da Aziende sanitarie locali Totale</t>
  </si>
  <si>
    <t>E2010102012</t>
  </si>
  <si>
    <t>Trasferimenti correnti da Aziende ospedaliere e Aziende ospedaliere universitarie integrate con il SSN</t>
  </si>
  <si>
    <t>E201010201201</t>
  </si>
  <si>
    <t>Finanziamenti  da Aziende ospedaliere e Aziende ospedaliere universitarie integrate con il SSN</t>
  </si>
  <si>
    <t>010-Finanziamenti  da Aziende ospedaliere e Aziende ospedaliere universitarie integrate con il SSN</t>
  </si>
  <si>
    <t>Trasferimenti correnti da Aziende ospedaliere e Aziende ospedaliere universitarie integrate con il SSN Totale</t>
  </si>
  <si>
    <t>E2010102014</t>
  </si>
  <si>
    <t>Trasferimenti correnti da Istituti di ricovero e cura a carattere scientifico pubblici</t>
  </si>
  <si>
    <t>E201010201401</t>
  </si>
  <si>
    <t>Finanziamenti  da Istituti di ricovero e cura a carattere scientifico pubblici</t>
  </si>
  <si>
    <t>010-Finanziamenti  da Istituti di ricovero e cura a carattere scientifico pubblici</t>
  </si>
  <si>
    <t>Trasferimenti correnti da Istituti di ricovero e cura a carattere scientifico pubblici Totale</t>
  </si>
  <si>
    <t>E2010102017</t>
  </si>
  <si>
    <t>Trasferimenti correnti da altri enti e agenzie regionali e sub regionali</t>
  </si>
  <si>
    <t>E201010201701</t>
  </si>
  <si>
    <t>Finanziamenti  da altri enti e agenzie regionali (es. ARPAL, ARPAC  ecc.) e sub regionali</t>
  </si>
  <si>
    <t>010-Finanziamenti  da altri enti e agenzie regionali (es. ARPAL, ARPAC  ecc.) e sub regionali</t>
  </si>
  <si>
    <t>Trasferimenti correnti da altri enti e agenzie regionali e sub regionali Totale</t>
  </si>
  <si>
    <t>E2010102018</t>
  </si>
  <si>
    <t>Trasferimenti correnti da Consorzi di enti locali</t>
  </si>
  <si>
    <t>E201010201801</t>
  </si>
  <si>
    <t>Finanziamenti da Consorzi di enti locali</t>
  </si>
  <si>
    <t>010-Finanziamenti da Consorzi di enti locali</t>
  </si>
  <si>
    <t>Trasferimenti correnti da Consorzi di enti locali Totale</t>
  </si>
  <si>
    <t>E2010102999</t>
  </si>
  <si>
    <t>Trasferimenti correnti da altre Amministrazioni Locali n.a.c.</t>
  </si>
  <si>
    <t>E201010299901</t>
  </si>
  <si>
    <t>Finanziamenti da altre Amministrazioni Locali n.a.c.</t>
  </si>
  <si>
    <t>010-Finanziamenti da altre Amministrazioni Locali n.a.c.</t>
  </si>
  <si>
    <t>Trasferimenti correnti da altre Amministrazioni Locali n.a.c. Totale</t>
  </si>
  <si>
    <t>E2010103002</t>
  </si>
  <si>
    <t>Trasferimenti correnti da INAIL</t>
  </si>
  <si>
    <t>E201010300201</t>
  </si>
  <si>
    <t>Finanziamenti da INAIL</t>
  </si>
  <si>
    <t>010-Finanziamenti da INAIL</t>
  </si>
  <si>
    <t>Trasferimenti correnti da INAIL Totale</t>
  </si>
  <si>
    <t>E2010103999</t>
  </si>
  <si>
    <t>Trasferimenti correnti da altri Enti di Previdenza n.a.c.</t>
  </si>
  <si>
    <t>E201010399901</t>
  </si>
  <si>
    <t>Finanziamenti da altri Enti di Previdenza n.a.c.</t>
  </si>
  <si>
    <t>010-Finanziamenti da altri Enti di Previdenza n.a.c.</t>
  </si>
  <si>
    <t>Trasferimenti correnti da altri Enti di Previdenza n.a.c. Totale</t>
  </si>
  <si>
    <t>TRASFERIMENTI DA PARTE DI ALTRI ENTI DEL SETTORE PUBBLICO Totale</t>
  </si>
  <si>
    <t>ENTRATE DERIVANTI DA TRASFERIMENTI CORRENTI Totale</t>
  </si>
  <si>
    <t>ALTRE ENTRATE</t>
  </si>
  <si>
    <t>1.3.4</t>
  </si>
  <si>
    <t>ENTRATE NON CLASSIFICABILI IN ALTRE VOCI</t>
  </si>
  <si>
    <t>E2010302001</t>
  </si>
  <si>
    <t>Altri trasferimenti correnti da imprese controllate</t>
  </si>
  <si>
    <t>E201030200101</t>
  </si>
  <si>
    <t>Finanziamenti  da imprese controllate</t>
  </si>
  <si>
    <t>052/054- Finanziamenti  da imprese controllate</t>
  </si>
  <si>
    <t>Altri trasferimenti correnti da imprese controllate Totale</t>
  </si>
  <si>
    <t>E2010302002</t>
  </si>
  <si>
    <t>Altri trasferimenti correnti da altre imprese partecipate</t>
  </si>
  <si>
    <t>E201030200201</t>
  </si>
  <si>
    <t>Finanziamenti  da  imprese partecipate</t>
  </si>
  <si>
    <t>052/054- Finanziamenti  da  imprese partecipate</t>
  </si>
  <si>
    <t>Altri trasferimenti correnti da altre imprese partecipate Totale</t>
  </si>
  <si>
    <t>E2010302999</t>
  </si>
  <si>
    <t>Altri trasferimenti correnti da altre imprese</t>
  </si>
  <si>
    <t>E201030299901</t>
  </si>
  <si>
    <t>Finanziamenti  da altre imprese</t>
  </si>
  <si>
    <t>052/054- Finanziamenti  da altre imprese</t>
  </si>
  <si>
    <t>Altri trasferimenti correnti da altre imprese Totale</t>
  </si>
  <si>
    <t>E2010401001</t>
  </si>
  <si>
    <t>Trasferimenti correnti da Istituzioni Sociali Private</t>
  </si>
  <si>
    <t>E201040100101</t>
  </si>
  <si>
    <t>Finanziamenti da Istituzioni Sociali Private (Organismi privati senza scopo di lucro)</t>
  </si>
  <si>
    <t>010/052-Finanziamenti da Istituzioni Sociali Private (Organismi privati senza scopo di lucro)</t>
  </si>
  <si>
    <t>Trasferimenti correnti da Istituzioni Sociali Private Totale</t>
  </si>
  <si>
    <t>ENTRATE NON CLASSIFICABILI IN ALTRE VOCI Totale</t>
  </si>
  <si>
    <t>1.3.5</t>
  </si>
  <si>
    <t>ENTRATE DALL'UNIONE EUROPEA E ORGANISMI INTERNAZIONALI</t>
  </si>
  <si>
    <t>E2010501002</t>
  </si>
  <si>
    <t>Fondo europeo agricolo per lo sviluppo rurale (FEASR)</t>
  </si>
  <si>
    <t>E201050100201</t>
  </si>
  <si>
    <t>053-Fondo europeo agricolo per lo sviluppo rurale (FEASR)</t>
  </si>
  <si>
    <t>Fondo europeo agricolo per lo sviluppo rurale (FEASR) Totale</t>
  </si>
  <si>
    <t>E2010501004</t>
  </si>
  <si>
    <t>Fondo europeo di sviluppo regionale (FESR)</t>
  </si>
  <si>
    <t>E201050100401</t>
  </si>
  <si>
    <t>053-Fondo europeo di sviluppo regionale (FESR)</t>
  </si>
  <si>
    <t>Fondo europeo di sviluppo regionale (FESR) Totale</t>
  </si>
  <si>
    <t>E2010501999</t>
  </si>
  <si>
    <t>Altri trasferimenti correnti dall'Unione Europea</t>
  </si>
  <si>
    <t>E201050199901</t>
  </si>
  <si>
    <t>Finanziamenti dall' Unione Europea per il Programma  "HORIZON 2020"</t>
  </si>
  <si>
    <t>053-Finanziamenti dall' Unione Europea per il Programma  "HORIZON 2020"</t>
  </si>
  <si>
    <t>E201050199902</t>
  </si>
  <si>
    <t>Finanziamenti dall' Unione Europea per il Programma  "EUROFUSION"</t>
  </si>
  <si>
    <t>053-Finanziamenti dall' Unione Europea per il Programma  "EUROFUSION"</t>
  </si>
  <si>
    <t>E201050199903</t>
  </si>
  <si>
    <t>Finanziamenti dall'Unione Europea per il programma EURATOM</t>
  </si>
  <si>
    <t>053-Finanziamenti dall'Unione Europea per il programma EURATOM</t>
  </si>
  <si>
    <t>E201050199904</t>
  </si>
  <si>
    <t>Finanziamenti dall'Unione Europea e da collaborazioni con altri enti europei per altri programmi a rendicontazione</t>
  </si>
  <si>
    <t>053-Finanziamenti dall'Unione Europea e da collaborazioni con altri enti europei per altri programmi a rendicontazione</t>
  </si>
  <si>
    <t>E201050199906</t>
  </si>
  <si>
    <t>Finanziamenti dall'Unione Europea per il programma "HORIZON EUROPE"</t>
  </si>
  <si>
    <t>053-Finanziamenti dall'Unione Europea per il programma "HORIZON EUROPE"</t>
  </si>
  <si>
    <t>Altri trasferimenti correnti dall'Unione Europea Totale</t>
  </si>
  <si>
    <t>E2010502001</t>
  </si>
  <si>
    <t>Trasferimenti correnti dal Resto del Mondo</t>
  </si>
  <si>
    <t>E201050200101</t>
  </si>
  <si>
    <t>Finanziamenti di soggetti pubblici e privati di Paesi non Comunitari e di Organismi internazionali.</t>
  </si>
  <si>
    <t>053-Finanziamenti di soggetti pubblici e privati di Paesi non Comunitari e di Organismi internazionali.</t>
  </si>
  <si>
    <t>Trasferimenti correnti dal Resto del Mondo Totale</t>
  </si>
  <si>
    <t>ENTRATE DALL'UNIONE EUROPEA E ORGANISMI INTERNAZIONALI Totale</t>
  </si>
  <si>
    <t>E3</t>
  </si>
  <si>
    <t>ENTRATE DERIVANTI DALLA VENDITA DI BENI E DALLA PRESTAZIONE DI SERVIZI</t>
  </si>
  <si>
    <t>E3010101001</t>
  </si>
  <si>
    <t>Proventi dalla vendita di beni di consumo</t>
  </si>
  <si>
    <t>E301010100101</t>
  </si>
  <si>
    <t>Proventi dalla vendita di materiali fuori uso</t>
  </si>
  <si>
    <t>020-Proventi dalla vendita di materiali fuori uso</t>
  </si>
  <si>
    <t>Proventi dalla vendita di beni di consumo Totale</t>
  </si>
  <si>
    <t>E3010101005</t>
  </si>
  <si>
    <t>Proventi derivanti dallo sfruttamento di brevetti</t>
  </si>
  <si>
    <t>E301010100501</t>
  </si>
  <si>
    <t>018-Proventi derivanti dallo sfruttamento di brevetti</t>
  </si>
  <si>
    <t>Proventi derivanti dallo sfruttamento di brevetti Totale</t>
  </si>
  <si>
    <t>E3010101999</t>
  </si>
  <si>
    <t>Proventi da vendita di beni n.a.c.</t>
  </si>
  <si>
    <t>E301010199902</t>
  </si>
  <si>
    <t>Proventi dalla Cessione di impianti Prototipali commissionati da soggetti terzi</t>
  </si>
  <si>
    <t>022-Proventi dalla Cessione di impianti Prototipali commissionati da soggetti terzi</t>
  </si>
  <si>
    <t>Proventi da vendita di beni n.a.c. Totale</t>
  </si>
  <si>
    <t>E3010201023</t>
  </si>
  <si>
    <t>Proventi da servizi per formazione e addestramento</t>
  </si>
  <si>
    <t>E301020102301</t>
  </si>
  <si>
    <t>016-Proventi da servizi per formazione e addestramento</t>
  </si>
  <si>
    <t>Proventi da servizi per formazione e addestramento Totale</t>
  </si>
  <si>
    <t>E3010201027</t>
  </si>
  <si>
    <t>Proventi da consulenze</t>
  </si>
  <si>
    <t>E301020102701</t>
  </si>
  <si>
    <t>016-Proventi da consulenze</t>
  </si>
  <si>
    <t>Proventi da consulenze Totale</t>
  </si>
  <si>
    <t>E3010201036</t>
  </si>
  <si>
    <t>Proventi da attività di monitoraggio e controllo ambientale</t>
  </si>
  <si>
    <t>E301020103601</t>
  </si>
  <si>
    <t>016-Proventi da attività di monitoraggio e controllo ambientale</t>
  </si>
  <si>
    <t>Proventi da attività di monitoraggio e controllo ambientale Totale</t>
  </si>
  <si>
    <t>E3010201038</t>
  </si>
  <si>
    <t>Proventi da analisi e studi nel campo della ricerca</t>
  </si>
  <si>
    <t>E301020103801</t>
  </si>
  <si>
    <t>Proventi da analisi  nel campo della ricerca</t>
  </si>
  <si>
    <t>016-Proventi da analisi  nel campo della ricerca</t>
  </si>
  <si>
    <t>E301020103802</t>
  </si>
  <si>
    <t>Proventi da servizi nel campo della ricerca</t>
  </si>
  <si>
    <t>016-Proventi da servizi nel campo della ricerca</t>
  </si>
  <si>
    <t>E301020103803</t>
  </si>
  <si>
    <t>Proventi da programmi di ricerca</t>
  </si>
  <si>
    <t>017-Proventi da programmi di ricerca</t>
  </si>
  <si>
    <t>E301020103804</t>
  </si>
  <si>
    <t>Proventi da analisi e studi nel campo della ricerca con operatori esteri</t>
  </si>
  <si>
    <t>016/017-Proventi da analisi e studi nel campo della ricerca con operatori esteri</t>
  </si>
  <si>
    <t>Proventi da analisi e studi nel campo della ricerca Totale</t>
  </si>
  <si>
    <t>E3010201039</t>
  </si>
  <si>
    <t>Proventi dallo svolgimento di attività di certificazione</t>
  </si>
  <si>
    <t>E301020103901</t>
  </si>
  <si>
    <t>016-Proventi dallo svolgimento di attività di certificazione</t>
  </si>
  <si>
    <t>Proventi dallo svolgimento di attività di certificazione Totale</t>
  </si>
  <si>
    <t>E3010201040</t>
  </si>
  <si>
    <t>Proventi per organizzazione convegni</t>
  </si>
  <si>
    <t>E301020104001</t>
  </si>
  <si>
    <t>Proventi per organizzazione convegni in attività commerciale</t>
  </si>
  <si>
    <t>016-Proventi per organizzazione convegni in attività commerciale</t>
  </si>
  <si>
    <t>Proventi per organizzazione convegni Totale</t>
  </si>
  <si>
    <t>E3010201041</t>
  </si>
  <si>
    <t>Proventi per lo smaltimento dei rifiuti tossico-nocivi e di altri materiali</t>
  </si>
  <si>
    <t>E301020104101</t>
  </si>
  <si>
    <t>Proventi per il condizionamento e stoccaggio  di rifiuti</t>
  </si>
  <si>
    <t>016-Proventi per il condizionamento e stoccaggio  di rifiuti</t>
  </si>
  <si>
    <t>Proventi per lo smaltimento dei rifiuti tossico-nocivi e di altri materiali Totale</t>
  </si>
  <si>
    <t>E3010201999</t>
  </si>
  <si>
    <t>Proventi da servizi n.a.c.</t>
  </si>
  <si>
    <t>E301020199902</t>
  </si>
  <si>
    <t>Proventi da servizi (non altrove classificati)</t>
  </si>
  <si>
    <t>016/017-Proventi da servizi (non altrove classificati)</t>
  </si>
  <si>
    <t>E301020199903</t>
  </si>
  <si>
    <t>Fondo conto terzi per attività commerciali</t>
  </si>
  <si>
    <t>014-Fondo conto terzi per attività commerciali</t>
  </si>
  <si>
    <t>Proventi da servizi n.a.c. Totale</t>
  </si>
  <si>
    <t>ENTRATE DERIVANTI DALLA VENDITA DI BENI E DALLA PRESTAZIONE DI SERVIZI Totale</t>
  </si>
  <si>
    <t>1.3.2</t>
  </si>
  <si>
    <t>REDDITI E PROVENTI PATRIMONIALI</t>
  </si>
  <si>
    <t>E3010301001</t>
  </si>
  <si>
    <t>Diritti reali di godimento</t>
  </si>
  <si>
    <t>E301030100101</t>
  </si>
  <si>
    <t>Diritti reali di godimento Totale</t>
  </si>
  <si>
    <t>E3010302002</t>
  </si>
  <si>
    <t>Locazioni di altri beni immobili</t>
  </si>
  <si>
    <t>E301030200201</t>
  </si>
  <si>
    <t>Affitti di immobili</t>
  </si>
  <si>
    <t>030-Affitti di immobili</t>
  </si>
  <si>
    <t>E301030200202</t>
  </si>
  <si>
    <t>030-Locazioni di altri beni immobili</t>
  </si>
  <si>
    <t>Locazioni di altri beni immobili Totale</t>
  </si>
  <si>
    <t>E3010302003</t>
  </si>
  <si>
    <t>Noleggi e locazioni di beni mobili</t>
  </si>
  <si>
    <t>E301030200301</t>
  </si>
  <si>
    <t>Noleggi e locazioni di beni mobili (macchinari, attrezzature, ecc.)</t>
  </si>
  <si>
    <t>030-Noleggi e locazioni di beni mobili (macchinari, attrezzature, ecc.)</t>
  </si>
  <si>
    <t>Noleggi e locazioni di beni mobili Totale</t>
  </si>
  <si>
    <t>E3030201003</t>
  </si>
  <si>
    <t>Interessi attivi da titoli obbligazionari a medio - lungo termine emessi da altri soggetti residenti</t>
  </si>
  <si>
    <t>E303020100301</t>
  </si>
  <si>
    <t>Interessi e premi su titoli a reddito fisso</t>
  </si>
  <si>
    <t>031-Interessi e premi su titoli a reddito fisso</t>
  </si>
  <si>
    <t>Interessi attivi da titoli obbligazionari a medio - lungo termine emessi da altri soggetti residenti Totale</t>
  </si>
  <si>
    <t>E3030202999</t>
  </si>
  <si>
    <t>Interessi attivi da finanziamenti a medio lungo termine concessi a altri soggetti</t>
  </si>
  <si>
    <t>E303020299901</t>
  </si>
  <si>
    <t>Interessi attivi per mutui e prestiti al personale</t>
  </si>
  <si>
    <t>035-Interessi attivi per mutui e prestiti al personale</t>
  </si>
  <si>
    <t>Interessi attivi da finanziamenti a medio lungo termine concessi a altri soggetti Totale</t>
  </si>
  <si>
    <t>E3030302002</t>
  </si>
  <si>
    <t>Interessi attivi di mora da Amministrazioni Locali</t>
  </si>
  <si>
    <t>E303030200201</t>
  </si>
  <si>
    <t>031-Interessi attivi di mora da Amministrazioni Locali</t>
  </si>
  <si>
    <t>Interessi attivi di mora da Amministrazioni Locali Totale</t>
  </si>
  <si>
    <t>E3030302999</t>
  </si>
  <si>
    <t>Interessi attivi di mora da altri soggetti</t>
  </si>
  <si>
    <t>E303030299901</t>
  </si>
  <si>
    <t>031-Interessi attivi di mora da altri soggetti</t>
  </si>
  <si>
    <t>Interessi attivi di mora da altri soggetti Totale</t>
  </si>
  <si>
    <t>E3030399003</t>
  </si>
  <si>
    <t>Altri interessi attivi da Enti previdenziali</t>
  </si>
  <si>
    <t>E303039900301</t>
  </si>
  <si>
    <t>Interessi attivi da previdenza complementare (Polizza INA) Precedente</t>
  </si>
  <si>
    <t>034-Interessi attivi da previdenza complementare (Polizza INA) Precedente</t>
  </si>
  <si>
    <t>Altri interessi attivi da Enti previdenziali Totale</t>
  </si>
  <si>
    <t>E3030399999</t>
  </si>
  <si>
    <t>Altri interessi attivi da altri soggetti</t>
  </si>
  <si>
    <t>E303039999901</t>
  </si>
  <si>
    <t>Altri interessi attivi da altri soggetti (interessi legali)</t>
  </si>
  <si>
    <t>031-Altri interessi attivi da altri soggetti (interessi legali)</t>
  </si>
  <si>
    <t>E303039999902</t>
  </si>
  <si>
    <t>Interessi attivi da previdenza complementare (Polizza INA)</t>
  </si>
  <si>
    <t>034-Interessi attivi da previdenza complementare (Polizza INA)</t>
  </si>
  <si>
    <t>Altri interessi attivi da altri soggetti Totale</t>
  </si>
  <si>
    <t>E3040203002</t>
  </si>
  <si>
    <t>Entrate derivanti dalla distribuzione di dividendi da altre imprese partecipate non incluse in amministrazioni pubbliche</t>
  </si>
  <si>
    <t>E304020300201</t>
  </si>
  <si>
    <t>032-Entrate derivanti dalla distribuzione di dividendi da altre imprese partecipate non incluse in amministrazioni pubbliche</t>
  </si>
  <si>
    <t>Entrate derivanti dalla distribuzione di dividendi da altre imprese partecipate non incluse in amministrazioni pubbliche Totale</t>
  </si>
  <si>
    <t>REDDITI E PROVENTI PATRIMONIALI Totale</t>
  </si>
  <si>
    <t>1.3.3</t>
  </si>
  <si>
    <t>POSTE CORRETTIVE E COMPENSATIVE DI USCITE CORRENTI</t>
  </si>
  <si>
    <t>E3050201001</t>
  </si>
  <si>
    <t>Rimborsi ricevuti per spese di personale (comando, distacco, fuori ruolo, convenzioni, ecc…)</t>
  </si>
  <si>
    <t>E305020100101</t>
  </si>
  <si>
    <t>045-Rimborsi ricevuti per spese di personale (comando, distacco, fuori ruolo, convenzioni, ecc…)</t>
  </si>
  <si>
    <t>Rimborsi ricevuti per spese di personale (comando, distacco, fuori ruolo, convenzioni, ecc…) Totale</t>
  </si>
  <si>
    <t>E3050203004</t>
  </si>
  <si>
    <t>Entrate da rimborsi, recuperi e restituzioni di somme non dovute o incassate in eccesso da Famiglie</t>
  </si>
  <si>
    <t>E305020300401</t>
  </si>
  <si>
    <t>Recuperi e rimborsi spese per borse di studio e sussidi</t>
  </si>
  <si>
    <t>048-Recuperi e rimborsi spese per borse di studio e sussidi</t>
  </si>
  <si>
    <t>E305020300402</t>
  </si>
  <si>
    <t>Entrate per rimborsi oneri del personale dipendente</t>
  </si>
  <si>
    <t>045-Entrate per rimborsi oneri del personale dipendente</t>
  </si>
  <si>
    <t>Entrate da rimborsi, recuperi e restituzioni di somme non dovute o incassate in eccesso da Famiglie Totale</t>
  </si>
  <si>
    <t>E3050203005</t>
  </si>
  <si>
    <t>Entrate da rimborsi, recuperi e restituzioni di somme non dovute o incassate in eccesso da Imprese</t>
  </si>
  <si>
    <t>E305020300501</t>
  </si>
  <si>
    <t>Entrate da rimborsi di spese per mensa e trasporti</t>
  </si>
  <si>
    <t>046-Entrate da rimborsi di spese per mensa e trasporti</t>
  </si>
  <si>
    <t>E305020300502</t>
  </si>
  <si>
    <t>Rimborsi per anticipazioni di costi in condivisione</t>
  </si>
  <si>
    <t>047-Rimborsi per anticipazioni di costi in condivisione</t>
  </si>
  <si>
    <t>E305020300503</t>
  </si>
  <si>
    <t>Recuperi e rimborsi per trasferimenti correnti a imprese</t>
  </si>
  <si>
    <t>048-Recuperi e rimborsi per trasferimenti correnti a imprese</t>
  </si>
  <si>
    <t>E305020300504</t>
  </si>
  <si>
    <t>Rimborsi per resa materiali e restituzioni di somme da fornitori</t>
  </si>
  <si>
    <t>047-Rimborsi per resa materiali e restituzioni di somme da fornitori</t>
  </si>
  <si>
    <t>Entrate da rimborsi, recuperi e restituzioni di somme non dovute o incassate in eccesso da Imprese Totale</t>
  </si>
  <si>
    <t>E3050203008</t>
  </si>
  <si>
    <t>Entrate da rimborsi, recuperi e restituzioni di somme non dovute o incassate in eccesso dal Resto del mondo</t>
  </si>
  <si>
    <t>E305020300801</t>
  </si>
  <si>
    <t>Rimborsi e recuperi di spese da Organismi Internazionali (riunioni, meeting, incontri di lavoro ecc.)</t>
  </si>
  <si>
    <t>051-Rimborsi e recuperi di spese da Organismi Internazionali (riunioni, meeting, incontri di lavoro ecc.)</t>
  </si>
  <si>
    <t>Entrate da rimborsi, recuperi e restituzioni di somme non dovute o incassate in eccesso dal Resto del mondo Totale</t>
  </si>
  <si>
    <t>E3050204001</t>
  </si>
  <si>
    <t>Incassi per azioni di regresso nei confronti di terzi</t>
  </si>
  <si>
    <t>E305020400101</t>
  </si>
  <si>
    <t>051-Incassi per azioni di regresso nei confronti di terzi</t>
  </si>
  <si>
    <t>Incassi per azioni di regresso nei confronti di terzi Totale</t>
  </si>
  <si>
    <t>POSTE CORRETTIVE E COMPENSATIVE DI USCITE CORRENTI Totale</t>
  </si>
  <si>
    <t>E3020301001</t>
  </si>
  <si>
    <t>Proventi da multe, ammende, sanzioni e oblazioni a carico delle imprese</t>
  </si>
  <si>
    <t>E302030100101</t>
  </si>
  <si>
    <t>051-Proventi da multe, ammende, sanzioni e oblazioni a carico delle imprese</t>
  </si>
  <si>
    <t>Proventi da multe, ammende, sanzioni e oblazioni a carico delle imprese Totale</t>
  </si>
  <si>
    <t>E3020302001</t>
  </si>
  <si>
    <t>Proventi da risarcimento danni a carico delle imprese</t>
  </si>
  <si>
    <t>E302030200101</t>
  </si>
  <si>
    <t>051-Proventi da risarcimento danni a carico delle imprese</t>
  </si>
  <si>
    <t>Proventi da risarcimento danni a carico delle imprese Totale</t>
  </si>
  <si>
    <t>E3050101001</t>
  </si>
  <si>
    <t>Indennizzi di assicurazione su beni immobili</t>
  </si>
  <si>
    <t>E305010100101</t>
  </si>
  <si>
    <t>Rimborso sinistri da compagnie assicurative sui beni immobili</t>
  </si>
  <si>
    <t>068-Rimborso sinistri da compagnie assicurative sui beni immobili</t>
  </si>
  <si>
    <t>Indennizzi di assicurazione su beni immobili Totale</t>
  </si>
  <si>
    <t>E3050101002</t>
  </si>
  <si>
    <t>Indennizzi di assicurazione su beni mobili</t>
  </si>
  <si>
    <t>E305010100201</t>
  </si>
  <si>
    <t>Indennizzi di assicurazione su beni mobili (macchinari, attrezzature, ecc.)</t>
  </si>
  <si>
    <t>047-Indennizzi di assicurazione su beni mobili (macchinari, attrezzature, ecc.)</t>
  </si>
  <si>
    <t>Indennizzi di assicurazione su beni mobili Totale</t>
  </si>
  <si>
    <t>E3050101999</t>
  </si>
  <si>
    <t>Altri indennizzi di assicurazione contro i danni</t>
  </si>
  <si>
    <t>E305010199901</t>
  </si>
  <si>
    <t>047/062-Altri indennizzi di assicurazione contro i danni</t>
  </si>
  <si>
    <t>Altri indennizzi di assicurazione contro i danni Totale</t>
  </si>
  <si>
    <t>E3050199999</t>
  </si>
  <si>
    <t>Altri indennizzi di assicurazione n.a.c.</t>
  </si>
  <si>
    <t>E305019999901</t>
  </si>
  <si>
    <t>Altri indennizzi di assicurazione (non altrove classificati)</t>
  </si>
  <si>
    <t>047-Altri indennizzi di assicurazione (non altrove classificati)</t>
  </si>
  <si>
    <t>Altri indennizzi di assicurazione n.a.c. Totale</t>
  </si>
  <si>
    <t>E3059902001</t>
  </si>
  <si>
    <t>Fondi incentivanti il personale (legge Merloni)</t>
  </si>
  <si>
    <t>E305990200101</t>
  </si>
  <si>
    <t>-Fondi incentivanti il personale (legge Merloni)</t>
  </si>
  <si>
    <t>Fondi incentivanti il personale (legge Merloni) Totale</t>
  </si>
  <si>
    <t>E3059903001</t>
  </si>
  <si>
    <t>Entrate per sterilizzazione Inversione contabile IVA (reverse charge)</t>
  </si>
  <si>
    <t>E305990300101</t>
  </si>
  <si>
    <t>Entrate derivanti dall'inversione contabile IVA (reverse charge)</t>
  </si>
  <si>
    <t>000-Entrate derivanti dall'inversione contabile IVA (reverse charge)</t>
  </si>
  <si>
    <t>Entrate per sterilizzazione Inversione contabile IVA (reverse charge) Totale</t>
  </si>
  <si>
    <t>E3059999999</t>
  </si>
  <si>
    <t>Altre entrate correnti n.a.c.</t>
  </si>
  <si>
    <t>E305999999904</t>
  </si>
  <si>
    <t>Proventi vari e straordinari</t>
  </si>
  <si>
    <t>050-Proventi vari e straordinari</t>
  </si>
  <si>
    <t>E305999999905</t>
  </si>
  <si>
    <t>Altre entrate eventuali</t>
  </si>
  <si>
    <t>051-Altre entrate eventuali</t>
  </si>
  <si>
    <t>E305999999906</t>
  </si>
  <si>
    <t>Recuperi e  rimborsi per oneri finanziari e amministrativi</t>
  </si>
  <si>
    <t>049-Recuperi e  rimborsi per oneri finanziari e amministrativi</t>
  </si>
  <si>
    <t>E305999999907</t>
  </si>
  <si>
    <t>Rimborsi spese varie</t>
  </si>
  <si>
    <t>047-Rimborsi spese varie</t>
  </si>
  <si>
    <t>E305999999908</t>
  </si>
  <si>
    <t>Entrate derivanti da split-payment commerciale (acquisti)</t>
  </si>
  <si>
    <t>000-Entrate derivanti da split-payment commerciale (acquisti)</t>
  </si>
  <si>
    <t>E305999999909</t>
  </si>
  <si>
    <t>Entate da concorsi</t>
  </si>
  <si>
    <t>051-Entate da concorsi</t>
  </si>
  <si>
    <t>E305999999910</t>
  </si>
  <si>
    <t>Altre entrate correnti n.a.c. (Fondo innovazione)</t>
  </si>
  <si>
    <t>-Altre entrate correnti n.a.c. (Fondo innovazione)</t>
  </si>
  <si>
    <t>E305999999998</t>
  </si>
  <si>
    <t>Avanzo di amministrazioni per Uts</t>
  </si>
  <si>
    <t>000-Avanzo di amministrazioni per Uts</t>
  </si>
  <si>
    <t>E305999999999</t>
  </si>
  <si>
    <t>Avanzo di amministrazione utilizzabile</t>
  </si>
  <si>
    <t>000-Avanzo di amministrazione utilizzabile</t>
  </si>
  <si>
    <t>Altre entrate correnti n.a.c. Totale</t>
  </si>
  <si>
    <t>ALTRE ENTRATE Totale</t>
  </si>
  <si>
    <t>TITOLO I - ENTRATE CORRENTI Totale</t>
  </si>
  <si>
    <t>E4</t>
  </si>
  <si>
    <t>TITOLO II - ENTRATE IN CONTO CAPITALE</t>
  </si>
  <si>
    <t>ENTRATE PER ALIENAZIONE DI BENI PATRIMONIALI E RISCOSSIONE DI CREDITI</t>
  </si>
  <si>
    <t>ALIENAZIONI DI IMMOBILIZZAZIONI TECNICHE</t>
  </si>
  <si>
    <t>E4040103001</t>
  </si>
  <si>
    <t>Alienazione di mobili e arredi per ufficio</t>
  </si>
  <si>
    <t>E404010300101</t>
  </si>
  <si>
    <t>066-Alienazione di mobili e arredi per ufficio</t>
  </si>
  <si>
    <t>Alienazione di mobili e arredi per ufficio Totale</t>
  </si>
  <si>
    <t>E4040104999</t>
  </si>
  <si>
    <t>Alienazione di impianti</t>
  </si>
  <si>
    <t>E404010499901</t>
  </si>
  <si>
    <t>Alienazione di impianti di ricerca</t>
  </si>
  <si>
    <t>065-Alienazione di impianti di ricerca</t>
  </si>
  <si>
    <t>Alienazione di impianti Totale</t>
  </si>
  <si>
    <t>E4040105001</t>
  </si>
  <si>
    <t>E404010500101</t>
  </si>
  <si>
    <t>066-Attrezzature scientifiche</t>
  </si>
  <si>
    <t>E4040105999</t>
  </si>
  <si>
    <t>Alienazione di Attrezzature n.a.c.</t>
  </si>
  <si>
    <t>E404010599901</t>
  </si>
  <si>
    <t>066-Alienazione di Attrezzature n.a.c.</t>
  </si>
  <si>
    <t>Alienazione di Attrezzature n.a.c. Totale</t>
  </si>
  <si>
    <t>E4040107002</t>
  </si>
  <si>
    <t>Alienazione di postazioni di lavoro</t>
  </si>
  <si>
    <t>E404010700201</t>
  </si>
  <si>
    <t>066-Alienazione di postazioni di lavoro</t>
  </si>
  <si>
    <t>Alienazione di postazioni di lavoro Totale</t>
  </si>
  <si>
    <t>E4040107999</t>
  </si>
  <si>
    <t>Alienazione di hardware n.a.c.</t>
  </si>
  <si>
    <t>E404010799901</t>
  </si>
  <si>
    <t>Alienazione di hardware</t>
  </si>
  <si>
    <t>066-Alienazione di hardware</t>
  </si>
  <si>
    <t>Alienazione di hardware n.a.c. Totale</t>
  </si>
  <si>
    <t>E4040302001</t>
  </si>
  <si>
    <t>Alienazione di Brevetti</t>
  </si>
  <si>
    <t>E404030200101</t>
  </si>
  <si>
    <t>Alienazione di brevetti</t>
  </si>
  <si>
    <t>000-Alienazione di brevetti</t>
  </si>
  <si>
    <t>Alienazione di Brevetti Totale</t>
  </si>
  <si>
    <t>ALIENAZIONI DI IMMOBILIZZAZIONI TECNICHE Totale</t>
  </si>
  <si>
    <t>REALIZZO DI VALORI MOBILIARI</t>
  </si>
  <si>
    <t>E4050499999</t>
  </si>
  <si>
    <t>Altre entrate in conto capitale n.a.c.</t>
  </si>
  <si>
    <t>E405049999902</t>
  </si>
  <si>
    <t>Rimborsi di quote di capitale sociale e quote consortili di controllate</t>
  </si>
  <si>
    <t>050-Rimborsi di quote di capitale sociale e quote consortili di controllate</t>
  </si>
  <si>
    <t>E405049999903</t>
  </si>
  <si>
    <t>Rimborsi di quote di capitale sociale e quote consortili di altre partecipate</t>
  </si>
  <si>
    <t>050-Rimborsi di quote di capitale sociale e quote consortili di altre partecipate</t>
  </si>
  <si>
    <t>Altre entrate in conto capitale n.a.c. Totale</t>
  </si>
  <si>
    <t>REALIZZO DI VALORI MOBILIARI Totale</t>
  </si>
  <si>
    <t>ENTRATE PER ALIENAZIONE DI BENI PATRIMONIALI E RISCOSSIONE DI CREDITI Totale</t>
  </si>
  <si>
    <t>2.2</t>
  </si>
  <si>
    <t>ENTRATE DERIVANTI DA TRASFERIMENTI IN CONTO CAPITALE</t>
  </si>
  <si>
    <t>2.2.1</t>
  </si>
  <si>
    <t>TRASFERIMENTI DALLO STATO</t>
  </si>
  <si>
    <t>E4020101001</t>
  </si>
  <si>
    <t>Contributi agli investimenti da Ministeri</t>
  </si>
  <si>
    <t>E402010100101</t>
  </si>
  <si>
    <t>Contributi agli investimenti da Ministeri (Progetto DTT)</t>
  </si>
  <si>
    <t>000-Contributi agli investimenti da Ministeri (Progetto DTT)</t>
  </si>
  <si>
    <t>Contributi agli investimenti da Ministeri Totale</t>
  </si>
  <si>
    <t>TRASFERIMENTI DALLO STATO Totale</t>
  </si>
  <si>
    <t>2.2.2</t>
  </si>
  <si>
    <t>TRASFERIMENTI DALLE REGIONI</t>
  </si>
  <si>
    <t>E4020102001</t>
  </si>
  <si>
    <t>Contributi agli investimenti da Regioni e province autonome</t>
  </si>
  <si>
    <t>E402010200101</t>
  </si>
  <si>
    <t>000-Contributi agli investimenti da Regioni e province autonome</t>
  </si>
  <si>
    <t>Contributi agli investimenti da Regioni e province autonome Totale</t>
  </si>
  <si>
    <t>TRASFERIMENTI DALLE REGIONI Totale</t>
  </si>
  <si>
    <t>2.2.4</t>
  </si>
  <si>
    <t>TRASFERIMENTI DA ALTRI ENTI DEL SETTORE PUBBLICO</t>
  </si>
  <si>
    <t>E4020503001</t>
  </si>
  <si>
    <t>E402050300101</t>
  </si>
  <si>
    <t>000-Fondo europeo di sviluppo regionale (FESR)</t>
  </si>
  <si>
    <t>E4020599999</t>
  </si>
  <si>
    <t>Altri contributi agli investimenti dall'Unione Europea</t>
  </si>
  <si>
    <t>E402059999901</t>
  </si>
  <si>
    <t>000-Altri contributi agli investimenti dall'Unione Europea</t>
  </si>
  <si>
    <t>Altri contributi agli investimenti dall'Unione Europea Totale</t>
  </si>
  <si>
    <t>E4031001001</t>
  </si>
  <si>
    <t>Altri trasferimenti in conto capitale da Ministeri</t>
  </si>
  <si>
    <t>E403100100101</t>
  </si>
  <si>
    <t>000-Altri trasferimenti in conto capitale da Ministeri</t>
  </si>
  <si>
    <t>Altri trasferimenti in conto capitale da Ministeri Totale</t>
  </si>
  <si>
    <t>TRASFERIMENTI DA ALTRI ENTI DEL SETTORE PUBBLICO Totale</t>
  </si>
  <si>
    <t>ENTRATE DERIVANTI DA TRASFERIMENTI IN CONTO CAPITALE Totale</t>
  </si>
  <si>
    <t>E5</t>
  </si>
  <si>
    <t>E5010103001</t>
  </si>
  <si>
    <t>Alienazione di partecipazioni in imprese controllate</t>
  </si>
  <si>
    <t>E501010300101</t>
  </si>
  <si>
    <t>070-Alienazione di partecipazioni in imprese controllate</t>
  </si>
  <si>
    <t>Alienazione di partecipazioni in imprese controllate Totale</t>
  </si>
  <si>
    <t>E5010103002</t>
  </si>
  <si>
    <t>Alienazione di partecipazioni in altre imprese partecipate</t>
  </si>
  <si>
    <t>E501010300201</t>
  </si>
  <si>
    <t>070-Alienazione di partecipazioni in altre imprese partecipate</t>
  </si>
  <si>
    <t>Alienazione di partecipazioni in altre imprese partecipate Totale</t>
  </si>
  <si>
    <t>RISCOSSIONE CREDITI</t>
  </si>
  <si>
    <t>E5020301001</t>
  </si>
  <si>
    <t>Riscossione crediti di breve termine a tasso agevolato da imprese controllate</t>
  </si>
  <si>
    <t>E502030100101</t>
  </si>
  <si>
    <t>076-Riscossione crediti di breve termine a tasso agevolato da imprese controllate</t>
  </si>
  <si>
    <t>Riscossione crediti di breve termine a tasso agevolato da imprese controllate Totale</t>
  </si>
  <si>
    <t>E5030103999</t>
  </si>
  <si>
    <t>Riscossione crediti di medio-lungo termine a tasso agevolato da altri Enti di Previdenza n.a.c.</t>
  </si>
  <si>
    <t>E503010399901</t>
  </si>
  <si>
    <t>Riscossione di Crediti verso INA per polizze assicurative a garanzia del TFR (Precedente)</t>
  </si>
  <si>
    <t>079-Riscossione di Crediti verso INA per polizze assicurative a garanzia del TFR (Precedente)</t>
  </si>
  <si>
    <t>E503010399902</t>
  </si>
  <si>
    <t>Riscossione di Crediti verso INA per polizze assicurative a garanzia della Previdenza complementare</t>
  </si>
  <si>
    <t>079-Riscossione di Crediti verso INA per polizze assicurative a garanzia della Previdenza complementare</t>
  </si>
  <si>
    <t>Riscossione crediti di medio-lungo termine a tasso agevolato da altri Enti di Previdenza n.a.c. Totale</t>
  </si>
  <si>
    <t>E5030201001</t>
  </si>
  <si>
    <t>Riscossione crediti di medio-lungo termine a tasso agevolato da Famiglie</t>
  </si>
  <si>
    <t>E503020100101</t>
  </si>
  <si>
    <t>Riscossione di crediti di medio-lungo termine per prestiti concessi a dipendenti</t>
  </si>
  <si>
    <t>077-Riscossione di crediti di medio-lungo termine per prestiti concessi a dipendenti</t>
  </si>
  <si>
    <t>E503020100102</t>
  </si>
  <si>
    <t>Rimborso di Titoli obbligazionari a garanzia mutui dipendenti</t>
  </si>
  <si>
    <t>071-Rimborso di Titoli obbligazionari a garanzia mutui dipendenti</t>
  </si>
  <si>
    <t>Riscossione crediti di medio-lungo termine a tasso agevolato da Famiglie Totale</t>
  </si>
  <si>
    <t>E5030399999</t>
  </si>
  <si>
    <t>Riscossione crediti di medio-lungo termine a tasso agevolato da altre Imprese</t>
  </si>
  <si>
    <t>E503039999901</t>
  </si>
  <si>
    <t>Riscossione di Crediti verso INA per polizze assicurative a garanzia del TFR</t>
  </si>
  <si>
    <t>079-Riscossione di Crediti verso INA per polizze assicurative a garanzia del TFR</t>
  </si>
  <si>
    <t>E503039999902</t>
  </si>
  <si>
    <t>Riscossione crediti di medio-lungo termine a tasso agevolato da altre Imprese Totale</t>
  </si>
  <si>
    <t>RISCOSSIONE CREDITI Totale</t>
  </si>
  <si>
    <t>E6</t>
  </si>
  <si>
    <t>2.3</t>
  </si>
  <si>
    <t>ACCENSIONE DI MUTUI</t>
  </si>
  <si>
    <t>2.3.1</t>
  </si>
  <si>
    <t>ASSUNZIONE DI MUTUI</t>
  </si>
  <si>
    <t>E6030104999</t>
  </si>
  <si>
    <t>Accensione mutui e altri finanziamenti a medio lungo termine da altre imprese</t>
  </si>
  <si>
    <t>E603010499901</t>
  </si>
  <si>
    <t>Accensione mutui e altri finanziamenti a medio lungo termine da altre imprese  (Istituti di credito)</t>
  </si>
  <si>
    <t>095-Accensione mutui e altri finanziamenti a medio lungo termine da altre imprese  (Istituti di credito)</t>
  </si>
  <si>
    <t>Accensione mutui e altri finanziamenti a medio lungo termine da altre imprese Totale</t>
  </si>
  <si>
    <t>ASSUNZIONE DI MUTUI Totale</t>
  </si>
  <si>
    <t>ACCENSIONE DI MUTUI Totale</t>
  </si>
  <si>
    <t>TITOLO II - ENTRATE IN CONTO CAPITALE Totale</t>
  </si>
  <si>
    <t>E9</t>
  </si>
  <si>
    <t>ENTRATE GESTIONI SPECIALI</t>
  </si>
  <si>
    <t>E9020201001</t>
  </si>
  <si>
    <t>Trasferimenti da Ministeri per operazioni conto terzi</t>
  </si>
  <si>
    <t>E902020100101</t>
  </si>
  <si>
    <t>801/804-Trasferimenti da Ministeri per operazioni conto terzi</t>
  </si>
  <si>
    <t>Trasferimenti da Ministeri per operazioni conto terzi Totale</t>
  </si>
  <si>
    <t>E9020201013</t>
  </si>
  <si>
    <t>Trasferimenti da enti e istituzioni centrali di ricerca e Istituti e stazioni sperimentali per la ricerca per operazioni conto terzi</t>
  </si>
  <si>
    <t>E902020101301</t>
  </si>
  <si>
    <t>801-Trasferimenti da enti e istituzioni centrali di ricerca e Istituti e stazioni sperimentali per la ricerca per operazioni conto terzi</t>
  </si>
  <si>
    <t>Trasferimenti da enti e istituzioni centrali di ricerca e Istituti e stazioni sperimentali per la ricerca per operazioni conto terzi Totale</t>
  </si>
  <si>
    <t>E9020201999</t>
  </si>
  <si>
    <t>Trasferimenti da altre Amministrazioni Centrali n.a.c. per operazioni conto terzi</t>
  </si>
  <si>
    <t>E902020199901</t>
  </si>
  <si>
    <t>801-Trasferimenti da altre Amministrazioni Centrali n.a.c. per operazioni conto terzi</t>
  </si>
  <si>
    <t>Trasferimenti da altre Amministrazioni Centrali n.a.c. per operazioni conto terzi Totale</t>
  </si>
  <si>
    <t>E9020202001</t>
  </si>
  <si>
    <t>Trasferimenti da Regioni e province autonome per operazioni conto terzi</t>
  </si>
  <si>
    <t>E902020200101</t>
  </si>
  <si>
    <t>Trasferimenti da Regioni e province per operazioni conto terzi</t>
  </si>
  <si>
    <t>801-Trasferimenti da Regioni e province per operazioni conto terzi</t>
  </si>
  <si>
    <t>Trasferimenti da Regioni e province autonome per operazioni conto terzi Totale</t>
  </si>
  <si>
    <t>E9020202002</t>
  </si>
  <si>
    <t>Trasferimenti da Province per operazioni conto terzi</t>
  </si>
  <si>
    <t>E902020200201</t>
  </si>
  <si>
    <t>801-Trasferimenti da Province per operazioni conto terzi</t>
  </si>
  <si>
    <t>Trasferimenti da Province per operazioni conto terzi Totale</t>
  </si>
  <si>
    <t>E9020202008</t>
  </si>
  <si>
    <t>Trasferimenti da Università per operazioni conto terzi</t>
  </si>
  <si>
    <t>E902020200801</t>
  </si>
  <si>
    <t>801-Trasferimenti da Università per operazioni conto terzi</t>
  </si>
  <si>
    <t>Trasferimenti da Università per operazioni conto terzi Totale</t>
  </si>
  <si>
    <t>E9020302999</t>
  </si>
  <si>
    <t>Trasferimenti da altre imprese per operazioni conto terzi</t>
  </si>
  <si>
    <t>E902030299901</t>
  </si>
  <si>
    <t>801-Trasferimenti da altre imprese per operazioni conto terzi</t>
  </si>
  <si>
    <t>Trasferimenti da altre imprese per operazioni conto terzi Totale</t>
  </si>
  <si>
    <t>E9020304001</t>
  </si>
  <si>
    <t>Trasferimenti dall'Unione Europea e dal Resto del Mondo per operazioni conto terzi</t>
  </si>
  <si>
    <t>E902030400101</t>
  </si>
  <si>
    <t>801-Trasferimenti dall'Unione Europea e dal Resto del Mondo per operazioni conto terzi</t>
  </si>
  <si>
    <t>Trasferimenti dall'Unione Europea e dal Resto del Mondo per operazioni conto terzi Totale</t>
  </si>
  <si>
    <t>E9020401001</t>
  </si>
  <si>
    <t>Costituzione di depositi cauzionali o contrattuali di terzi</t>
  </si>
  <si>
    <t>E902040100101</t>
  </si>
  <si>
    <t>705-Costituzione di depositi cauzionali o contrattuali di terzi</t>
  </si>
  <si>
    <t>Costituzione di depositi cauzionali o contrattuali di terzi Totale</t>
  </si>
  <si>
    <t>E9020402001</t>
  </si>
  <si>
    <t>Restituzione di depositi cauzionali o contrattuali presso terzi</t>
  </si>
  <si>
    <t>E902040200101</t>
  </si>
  <si>
    <t>705-Restituzione di depositi cauzionali o contrattuali presso terzi</t>
  </si>
  <si>
    <t>Restituzione di depositi cauzionali o contrattuali presso terzi Totale</t>
  </si>
  <si>
    <t>E9029999999</t>
  </si>
  <si>
    <t>Altre entrate per conto terzi</t>
  </si>
  <si>
    <t>E902999999901</t>
  </si>
  <si>
    <t>801-Altre entrate per conto terzi</t>
  </si>
  <si>
    <t>Altre entrate per conto terzi Totale</t>
  </si>
  <si>
    <t>ENTRATE GESTIONI SPECIALI Totale</t>
  </si>
  <si>
    <t>ENTRATE AVENTI NATURA DI PARTITE DI GIRO</t>
  </si>
  <si>
    <t>E9010102001</t>
  </si>
  <si>
    <t>Ritenute per scissione contabile IVA (split payment)</t>
  </si>
  <si>
    <t>E901010200101</t>
  </si>
  <si>
    <t>Ritenute per scissione contabile IVA ISTITUZIONALE (split payment)</t>
  </si>
  <si>
    <t>000-Ritenute per scissione contabile IVA ISTITUZIONALE (split payment)</t>
  </si>
  <si>
    <t>E901010200102</t>
  </si>
  <si>
    <t>Ritenute per scissione contabile IVA COMMERCIALE (split payment)</t>
  </si>
  <si>
    <t>000-Ritenute per scissione contabile IVA COMMERCIALE (split payment)</t>
  </si>
  <si>
    <t>Ritenute per scissione contabile IVA (split payment) Totale</t>
  </si>
  <si>
    <t>E9010199999</t>
  </si>
  <si>
    <t>Altre ritenute n.a.c.</t>
  </si>
  <si>
    <t>E901019999901</t>
  </si>
  <si>
    <t>705-Altre ritenute n.a.c.</t>
  </si>
  <si>
    <t>E901019999902</t>
  </si>
  <si>
    <t>Ritenute derivanti dall'inversione contable IVA intraCEE istituzionale</t>
  </si>
  <si>
    <t>000-Ritenute derivanti dall'inversione contable IVA intraCEE istituzionale</t>
  </si>
  <si>
    <t>E901019999903</t>
  </si>
  <si>
    <t>Ritenute derivanti dall'inversione contable IVA extraCEE istituzionale servizi</t>
  </si>
  <si>
    <t>000-Ritenute derivanti dall'inversione contable IVA extraCEE istituzionale servizi</t>
  </si>
  <si>
    <t>Altre ritenute n.a.c. Totale</t>
  </si>
  <si>
    <t>E9010201001</t>
  </si>
  <si>
    <t>Ritenute erariali su redditi da lavoro dipendente per conto terzi</t>
  </si>
  <si>
    <t>E901020100101</t>
  </si>
  <si>
    <t>700-Ritenute erariali su redditi da lavoro dipendente per conto terzi</t>
  </si>
  <si>
    <t>Ritenute erariali su redditi da lavoro dipendente per conto terzi Totale</t>
  </si>
  <si>
    <t>E9010202001</t>
  </si>
  <si>
    <t>Ritenute previdenziali e assistenziali su redditi da lavoro dipendente per conto terzi</t>
  </si>
  <si>
    <t>E901020200101</t>
  </si>
  <si>
    <t>701-Ritenute previdenziali e assistenziali su redditi da lavoro dipendente per conto terzi</t>
  </si>
  <si>
    <t>Ritenute previdenziali e assistenziali su redditi da lavoro dipendente per conto terzi Totale</t>
  </si>
  <si>
    <t>E9010299999</t>
  </si>
  <si>
    <t>Altre ritenute al personale dipendente per conto di terzi</t>
  </si>
  <si>
    <t>E901029999901</t>
  </si>
  <si>
    <t>703-Altre ritenute al personale dipendente per conto di terzi</t>
  </si>
  <si>
    <t>Altre ritenute al personale dipendente per conto di terzi Totale</t>
  </si>
  <si>
    <t>E9010301001</t>
  </si>
  <si>
    <t>Ritenute erariali su redditi da lavoro autonomo per conto terzi</t>
  </si>
  <si>
    <t>E901030100101</t>
  </si>
  <si>
    <t>700-Ritenute erariali su redditi da lavoro autonomo per conto terzi</t>
  </si>
  <si>
    <t>Ritenute erariali su redditi da lavoro autonomo per conto terzi Totale</t>
  </si>
  <si>
    <t>E9010302001</t>
  </si>
  <si>
    <t>Ritenute previdenziali e assistenziali su redditi da lavoro autonomo per conto terzi</t>
  </si>
  <si>
    <t>E901030200101</t>
  </si>
  <si>
    <t>701-Ritenute previdenziali e assistenziali su redditi da lavoro autonomo per conto terzi</t>
  </si>
  <si>
    <t>Ritenute previdenziali e assistenziali su redditi da lavoro autonomo per conto terzi Totale</t>
  </si>
  <si>
    <t>E9019901001</t>
  </si>
  <si>
    <t>Entrate a seguito di spese non andate a buon fine</t>
  </si>
  <si>
    <t>E901990100101</t>
  </si>
  <si>
    <t>705-Entrate a seguito di spese non andate a buon fine</t>
  </si>
  <si>
    <t>Entrate a seguito di spese non andate a buon fine Totale</t>
  </si>
  <si>
    <t>E9019903001</t>
  </si>
  <si>
    <t>Rimborso di fondi economali e carte aziendali</t>
  </si>
  <si>
    <t>E901990300101</t>
  </si>
  <si>
    <t>705-Rimborso di fondi economali e carte aziendali</t>
  </si>
  <si>
    <t>Rimborso di fondi economali e carte aziendali Totale</t>
  </si>
  <si>
    <t>E9019999999</t>
  </si>
  <si>
    <t>Altre entrate per partite di giro diverse</t>
  </si>
  <si>
    <t>E901999999901</t>
  </si>
  <si>
    <t>Rimborsi Anticipi stipendi</t>
  </si>
  <si>
    <t>705-Rimborsi Anticipi stipendi</t>
  </si>
  <si>
    <t>E901999999902</t>
  </si>
  <si>
    <t>E901999999903</t>
  </si>
  <si>
    <t>Altre entrate per partite di giro</t>
  </si>
  <si>
    <t>705-Altre entrate per partite di giro</t>
  </si>
  <si>
    <t>E901999999904</t>
  </si>
  <si>
    <t>704-IVA da esercizi precedenti</t>
  </si>
  <si>
    <t>Altre entrate per partite di giro diverse Totale</t>
  </si>
  <si>
    <t>ENTRATE AVENTI NATURA DI PARTITE DI GIRO Totale</t>
  </si>
  <si>
    <t>AVANZO DI AMMINISTRAZIONE</t>
  </si>
  <si>
    <t>FONDO INIZIALE DI CASSA</t>
  </si>
  <si>
    <t>ENTRATE</t>
  </si>
  <si>
    <t xml:space="preserve">ENTRATE DERIVANTI DA TRASFERIMENTI CORRENTI </t>
  </si>
  <si>
    <t xml:space="preserve">ALTRE ENTRATE </t>
  </si>
  <si>
    <t xml:space="preserve">TITOLO I - ENTRATE CORRENTI </t>
  </si>
  <si>
    <t xml:space="preserve">ALIENAZIONE DI IMMOBILI E DIRITTI REALI </t>
  </si>
  <si>
    <t xml:space="preserve">ENTRATE PER ALIENAZIONE DI BENI PATRIMONIALI E RISCOSSIONE DI CREDITI </t>
  </si>
  <si>
    <t xml:space="preserve">ENTRATE DERIVANTI DA TRASFERIMENTI IN CONTO CAPITALE </t>
  </si>
  <si>
    <t>2.3.2</t>
  </si>
  <si>
    <t>ASSUNZIONE DI ALTRI DEBITI FINANZIARI</t>
  </si>
  <si>
    <t xml:space="preserve">TITOLO II - ENTRATE IN CONTO CAPITALE </t>
  </si>
  <si>
    <t xml:space="preserve">TITOLO III - GESTIONI SPECIALI </t>
  </si>
  <si>
    <t xml:space="preserve">TITOLO IV - PARTITE DI GIRO </t>
  </si>
  <si>
    <t>TOTALE ENTRATE AGENZIA</t>
  </si>
  <si>
    <t>Categ+A:DoriaMadre</t>
  </si>
  <si>
    <t>USCITE</t>
  </si>
  <si>
    <t>Anno 2023</t>
  </si>
  <si>
    <t>CONTO ECONOMICO 2021 IN FORMATO SINTETICO (di cui all'art. 8, comma 1, D.L. 66/2014)</t>
  </si>
  <si>
    <t>CONTO ECONOMICO SECONDO IL PROSPETTO CIVILISTICO</t>
  </si>
  <si>
    <t>CONSUNTIVO 2023</t>
  </si>
  <si>
    <t>A) VALORE DELLA PRODUZIONE</t>
  </si>
  <si>
    <t>B) COSTI DELLA PRODUZIONE</t>
  </si>
  <si>
    <t>DIFFERENZA TRA VALORE E COSTI DELLA PRODUZIONE (A-B)</t>
  </si>
  <si>
    <t>C) PROVENTI E ONERI FINANZIARI</t>
  </si>
  <si>
    <t>D) RETTIFICHE DI VALORE DI ATTIVITA' FINANZIARIE</t>
  </si>
  <si>
    <t>Risultato prima delle imposte (A-B+/-C+/-D+/-E)</t>
  </si>
  <si>
    <t>Imposte dell'esercizio</t>
  </si>
  <si>
    <t>Avanzo/Disavanzo/Pareggio Economico</t>
  </si>
  <si>
    <t>ATTIVO</t>
  </si>
  <si>
    <t>Valori in euro</t>
  </si>
  <si>
    <t>PASSIVO</t>
  </si>
  <si>
    <t>A) Crediti verso lo Stato ed altri Enti pubblici per la partecipazine al Patrimonio iniziale</t>
  </si>
  <si>
    <t>A) Patrimonio Netto</t>
  </si>
  <si>
    <t>B) Immobilizzazioni</t>
  </si>
  <si>
    <t>Capitale</t>
  </si>
  <si>
    <t>Immobilizzazioni immateriali</t>
  </si>
  <si>
    <t>Fondo di dotazione</t>
  </si>
  <si>
    <t>Immobilizzazioni materiali</t>
  </si>
  <si>
    <t>Riserve di Rivalutazione</t>
  </si>
  <si>
    <t>Immobilizzazioni finanziarie</t>
  </si>
  <si>
    <t>Avanzo/disavanzo portati a nuovo</t>
  </si>
  <si>
    <t>Totale</t>
  </si>
  <si>
    <t>Avanzo/disavanzo d'esercizio</t>
  </si>
  <si>
    <t>C) Attivo circolante</t>
  </si>
  <si>
    <t xml:space="preserve">Totale </t>
  </si>
  <si>
    <t>Rimanenze</t>
  </si>
  <si>
    <t>Residui attivi e crediti</t>
  </si>
  <si>
    <t>B) Contributi in conto capitale</t>
  </si>
  <si>
    <t>Attività finanziarie</t>
  </si>
  <si>
    <t>C) Fondi per rischi e oneri e altri Fondi</t>
  </si>
  <si>
    <t>Disponibilità liquide</t>
  </si>
  <si>
    <t>1) per trattamento di quiescenza e obblighi simili</t>
  </si>
  <si>
    <t>3) Altri fondi</t>
  </si>
  <si>
    <t>D) Trattamento di fine rapporto di lavoro subordinato</t>
  </si>
  <si>
    <t>E) Residui passivi e debiti</t>
  </si>
  <si>
    <t>D) Ratei e risconti</t>
  </si>
  <si>
    <t>F) Ratei e risconti</t>
  </si>
  <si>
    <t>Totale attivo</t>
  </si>
  <si>
    <t>Totale passivo</t>
  </si>
  <si>
    <t xml:space="preserve">                      STATO PATRIMONIALE 2021 IN FORMATO SINTETICO (di cui all'art. 8, comma 1,D.L. 66/2014)</t>
  </si>
  <si>
    <t>Rappresentazione sintetica entrate del Bilancio finanziario redatto ai sensi del DPR 97/2003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</si>
</sst>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\ _€_-;\-* #,##0\ _€_-;_-* &quot;-&quot;??\ _€_-;_-@_-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Calibri Light"/>
      <family val="2"/>
    </font>
    <font>
      <b/>
      <sz val="9"/>
      <color rgb="FF000000"/>
      <name val="Calibri Light"/>
      <family val="2"/>
    </font>
    <font>
      <b/>
      <sz val="9"/>
      <color theme="0"/>
      <name val="Arial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name val="Arial"/>
      <family val="2"/>
    </font>
    <font>
      <b/>
      <sz val="14"/>
      <color rgb="FF000000"/>
      <name val="Calibri Light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D8E4BC"/>
        <bgColor rgb="FFD8E4BC"/>
      </patternFill>
    </fill>
    <fill>
      <patternFill patternType="solid">
        <fgColor rgb="FFF2DCDB"/>
        <bgColor rgb="FFF2DCDB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C4D79B"/>
        <bgColor rgb="FFC4D79B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8" fillId="0" borderId="0" applyNumberFormat="0" applyFont="0" applyBorder="0" applyProtection="0"/>
    <xf numFmtId="0" fontId="4" fillId="0" borderId="0" applyNumberFormat="0" applyBorder="0" applyProtection="0"/>
    <xf numFmtId="0" fontId="13" fillId="0" borderId="0"/>
    <xf numFmtId="164" fontId="3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2" applyFont="1" applyFill="1" applyBorder="1" applyAlignment="1">
      <alignment horizontal="left" vertical="center"/>
    </xf>
    <xf numFmtId="0" fontId="5" fillId="2" borderId="2" xfId="2" applyFont="1" applyFill="1" applyBorder="1" applyAlignment="1">
      <alignment horizontal="left" vertical="center"/>
    </xf>
    <xf numFmtId="4" fontId="6" fillId="2" borderId="3" xfId="2" applyNumberFormat="1" applyFont="1" applyFill="1" applyBorder="1" applyAlignment="1">
      <alignment horizontal="center" vertical="center"/>
    </xf>
    <xf numFmtId="4" fontId="6" fillId="2" borderId="4" xfId="2" applyNumberFormat="1" applyFont="1" applyFill="1" applyBorder="1" applyAlignment="1">
      <alignment horizontal="center" vertical="center"/>
    </xf>
    <xf numFmtId="0" fontId="6" fillId="3" borderId="5" xfId="2" applyFont="1" applyFill="1" applyBorder="1" applyAlignment="1">
      <alignment vertical="center"/>
    </xf>
    <xf numFmtId="4" fontId="5" fillId="3" borderId="0" xfId="2" applyNumberFormat="1" applyFont="1" applyFill="1" applyAlignment="1">
      <alignment horizontal="center" vertical="center"/>
    </xf>
    <xf numFmtId="0" fontId="5" fillId="0" borderId="1" xfId="3" applyFont="1" applyBorder="1" applyAlignment="1">
      <alignment vertical="center"/>
    </xf>
    <xf numFmtId="4" fontId="5" fillId="0" borderId="1" xfId="2" applyNumberFormat="1" applyFont="1" applyBorder="1" applyAlignment="1">
      <alignment horizontal="right" wrapText="1"/>
    </xf>
    <xf numFmtId="0" fontId="6" fillId="4" borderId="1" xfId="2" applyFont="1" applyFill="1" applyBorder="1" applyAlignment="1">
      <alignment vertical="center"/>
    </xf>
    <xf numFmtId="4" fontId="5" fillId="4" borderId="1" xfId="2" applyNumberFormat="1" applyFont="1" applyFill="1" applyBorder="1" applyAlignment="1">
      <alignment horizontal="right" vertical="center" wrapText="1"/>
    </xf>
    <xf numFmtId="0" fontId="6" fillId="3" borderId="6" xfId="2" applyFont="1" applyFill="1" applyBorder="1" applyAlignment="1">
      <alignment vertical="center"/>
    </xf>
    <xf numFmtId="0" fontId="6" fillId="3" borderId="7" xfId="2" applyFont="1" applyFill="1" applyBorder="1" applyAlignment="1">
      <alignment vertical="center"/>
    </xf>
    <xf numFmtId="4" fontId="5" fillId="0" borderId="8" xfId="2" applyNumberFormat="1" applyFont="1" applyBorder="1" applyAlignment="1">
      <alignment horizontal="right" vertical="center" wrapText="1"/>
    </xf>
    <xf numFmtId="0" fontId="6" fillId="3" borderId="9" xfId="2" applyFont="1" applyFill="1" applyBorder="1" applyAlignment="1">
      <alignment vertical="center"/>
    </xf>
    <xf numFmtId="0" fontId="6" fillId="3" borderId="10" xfId="2" applyFont="1" applyFill="1" applyBorder="1" applyAlignment="1">
      <alignment vertical="center"/>
    </xf>
    <xf numFmtId="0" fontId="5" fillId="0" borderId="1" xfId="4" applyFont="1" applyBorder="1" applyAlignment="1">
      <alignment vertical="center"/>
    </xf>
    <xf numFmtId="0" fontId="5" fillId="3" borderId="1" xfId="3" applyFont="1" applyFill="1" applyBorder="1" applyAlignment="1">
      <alignment vertical="center"/>
    </xf>
    <xf numFmtId="0" fontId="5" fillId="0" borderId="1" xfId="2" applyFont="1" applyBorder="1" applyAlignment="1">
      <alignment vertical="center"/>
    </xf>
    <xf numFmtId="0" fontId="6" fillId="5" borderId="1" xfId="2" applyFont="1" applyFill="1" applyBorder="1" applyAlignment="1">
      <alignment vertical="center"/>
    </xf>
    <xf numFmtId="4" fontId="5" fillId="5" borderId="1" xfId="2" applyNumberFormat="1" applyFont="1" applyFill="1" applyBorder="1" applyAlignment="1">
      <alignment horizontal="right" vertical="center" wrapText="1"/>
    </xf>
    <xf numFmtId="0" fontId="6" fillId="3" borderId="1" xfId="2" applyFont="1" applyFill="1" applyBorder="1" applyAlignment="1">
      <alignment vertical="center"/>
    </xf>
    <xf numFmtId="0" fontId="6" fillId="3" borderId="2" xfId="2" applyFont="1" applyFill="1" applyBorder="1" applyAlignment="1">
      <alignment vertical="center"/>
    </xf>
    <xf numFmtId="4" fontId="5" fillId="0" borderId="0" xfId="2" applyNumberFormat="1" applyFont="1" applyAlignment="1">
      <alignment horizontal="right" vertical="center" wrapText="1"/>
    </xf>
    <xf numFmtId="0" fontId="6" fillId="3" borderId="0" xfId="2" applyFont="1" applyFill="1" applyAlignment="1">
      <alignment vertical="center"/>
    </xf>
    <xf numFmtId="4" fontId="5" fillId="3" borderId="0" xfId="4" applyNumberFormat="1" applyFont="1" applyFill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0" fontId="6" fillId="0" borderId="1" xfId="2" applyFont="1" applyBorder="1" applyAlignment="1">
      <alignment vertical="center"/>
    </xf>
    <xf numFmtId="4" fontId="5" fillId="0" borderId="1" xfId="2" applyNumberFormat="1" applyFont="1" applyBorder="1" applyAlignment="1">
      <alignment horizontal="right" vertical="center" wrapText="1"/>
    </xf>
    <xf numFmtId="0" fontId="6" fillId="3" borderId="11" xfId="2" applyFont="1" applyFill="1" applyBorder="1" applyAlignment="1">
      <alignment vertical="center"/>
    </xf>
    <xf numFmtId="4" fontId="5" fillId="3" borderId="12" xfId="4" applyNumberFormat="1" applyFont="1" applyFill="1" applyBorder="1" applyAlignment="1">
      <alignment horizontal="center" vertical="center"/>
    </xf>
    <xf numFmtId="0" fontId="6" fillId="6" borderId="2" xfId="2" applyFont="1" applyFill="1" applyBorder="1" applyAlignment="1">
      <alignment vertical="center"/>
    </xf>
    <xf numFmtId="0" fontId="6" fillId="6" borderId="11" xfId="2" applyFont="1" applyFill="1" applyBorder="1" applyAlignment="1">
      <alignment vertical="center"/>
    </xf>
    <xf numFmtId="4" fontId="6" fillId="6" borderId="1" xfId="2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4" fontId="1" fillId="7" borderId="0" xfId="0" applyNumberFormat="1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0" borderId="0" xfId="5" applyFont="1" applyAlignment="1">
      <alignment vertical="center"/>
    </xf>
    <xf numFmtId="0" fontId="5" fillId="3" borderId="0" xfId="5" applyFont="1" applyFill="1" applyAlignment="1">
      <alignment vertical="center"/>
    </xf>
    <xf numFmtId="3" fontId="5" fillId="0" borderId="0" xfId="5" applyNumberFormat="1" applyFont="1" applyAlignment="1">
      <alignment vertical="center"/>
    </xf>
    <xf numFmtId="0" fontId="5" fillId="2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5" fillId="2" borderId="13" xfId="2" applyFont="1" applyFill="1" applyBorder="1" applyAlignment="1">
      <alignment vertical="center"/>
    </xf>
    <xf numFmtId="3" fontId="6" fillId="2" borderId="12" xfId="2" applyNumberFormat="1" applyFont="1" applyFill="1" applyBorder="1" applyAlignment="1">
      <alignment horizontal="center" vertical="center"/>
    </xf>
    <xf numFmtId="0" fontId="5" fillId="0" borderId="14" xfId="2" applyFont="1" applyBorder="1" applyAlignment="1">
      <alignment vertical="center" wrapText="1"/>
    </xf>
    <xf numFmtId="0" fontId="5" fillId="0" borderId="15" xfId="2" applyFont="1" applyBorder="1" applyAlignment="1">
      <alignment vertical="center" wrapText="1"/>
    </xf>
    <xf numFmtId="0" fontId="5" fillId="0" borderId="16" xfId="2" applyFont="1" applyBorder="1" applyAlignment="1">
      <alignment vertical="center" wrapText="1"/>
    </xf>
    <xf numFmtId="0" fontId="6" fillId="3" borderId="5" xfId="2" applyFont="1" applyFill="1" applyBorder="1" applyAlignment="1">
      <alignment vertical="center" wrapText="1"/>
    </xf>
    <xf numFmtId="0" fontId="5" fillId="0" borderId="13" xfId="5" applyFont="1" applyBorder="1" applyAlignment="1">
      <alignment vertical="center"/>
    </xf>
    <xf numFmtId="4" fontId="5" fillId="0" borderId="16" xfId="2" applyNumberFormat="1" applyFont="1" applyBorder="1" applyAlignment="1">
      <alignment horizontal="right" wrapText="1"/>
    </xf>
    <xf numFmtId="4" fontId="5" fillId="0" borderId="17" xfId="2" applyNumberFormat="1" applyFont="1" applyBorder="1" applyAlignment="1">
      <alignment horizontal="right" wrapText="1"/>
    </xf>
    <xf numFmtId="0" fontId="5" fillId="0" borderId="18" xfId="2" applyFont="1" applyBorder="1" applyAlignment="1">
      <alignment vertical="center" wrapText="1"/>
    </xf>
    <xf numFmtId="0" fontId="5" fillId="0" borderId="19" xfId="2" applyFont="1" applyBorder="1" applyAlignment="1">
      <alignment vertical="center" wrapText="1"/>
    </xf>
    <xf numFmtId="0" fontId="5" fillId="0" borderId="20" xfId="2" applyFont="1" applyBorder="1" applyAlignment="1">
      <alignment vertical="center" wrapText="1"/>
    </xf>
    <xf numFmtId="0" fontId="6" fillId="3" borderId="21" xfId="2" applyFont="1" applyFill="1" applyBorder="1" applyAlignment="1">
      <alignment vertical="center" wrapText="1"/>
    </xf>
    <xf numFmtId="0" fontId="5" fillId="0" borderId="3" xfId="5" applyFont="1" applyBorder="1" applyAlignment="1">
      <alignment vertical="center"/>
    </xf>
    <xf numFmtId="4" fontId="5" fillId="0" borderId="20" xfId="2" applyNumberFormat="1" applyFont="1" applyBorder="1" applyAlignment="1">
      <alignment horizontal="right" wrapText="1"/>
    </xf>
    <xf numFmtId="4" fontId="5" fillId="0" borderId="22" xfId="2" applyNumberFormat="1" applyFont="1" applyBorder="1" applyAlignment="1">
      <alignment horizontal="right" wrapText="1"/>
    </xf>
    <xf numFmtId="0" fontId="5" fillId="0" borderId="0" xfId="2" applyFont="1" applyAlignment="1">
      <alignment vertical="center" wrapText="1"/>
    </xf>
    <xf numFmtId="0" fontId="5" fillId="3" borderId="0" xfId="2" applyFont="1" applyFill="1" applyAlignment="1">
      <alignment vertical="center" wrapText="1"/>
    </xf>
    <xf numFmtId="0" fontId="6" fillId="0" borderId="0" xfId="2" applyFont="1" applyAlignment="1">
      <alignment vertical="center"/>
    </xf>
    <xf numFmtId="4" fontId="5" fillId="3" borderId="0" xfId="6" applyNumberFormat="1" applyFont="1" applyFill="1" applyAlignment="1">
      <alignment horizontal="center"/>
    </xf>
    <xf numFmtId="0" fontId="5" fillId="0" borderId="23" xfId="2" applyFont="1" applyBorder="1" applyAlignment="1">
      <alignment vertical="center" wrapText="1"/>
    </xf>
    <xf numFmtId="0" fontId="5" fillId="3" borderId="24" xfId="2" applyFont="1" applyFill="1" applyBorder="1" applyAlignment="1">
      <alignment vertical="center" wrapText="1"/>
    </xf>
    <xf numFmtId="0" fontId="5" fillId="0" borderId="1" xfId="2" applyFont="1" applyBorder="1" applyAlignment="1">
      <alignment vertical="center" wrapText="1"/>
    </xf>
    <xf numFmtId="0" fontId="5" fillId="3" borderId="15" xfId="2" applyFont="1" applyFill="1" applyBorder="1" applyAlignment="1">
      <alignment vertical="center" wrapText="1"/>
    </xf>
    <xf numFmtId="0" fontId="6" fillId="0" borderId="14" xfId="2" applyFont="1" applyBorder="1" applyAlignment="1">
      <alignment vertical="center" wrapText="1"/>
    </xf>
    <xf numFmtId="0" fontId="6" fillId="3" borderId="15" xfId="2" applyFont="1" applyFill="1" applyBorder="1" applyAlignment="1">
      <alignment vertical="center" wrapText="1"/>
    </xf>
    <xf numFmtId="0" fontId="6" fillId="8" borderId="2" xfId="2" applyFont="1" applyFill="1" applyBorder="1" applyAlignment="1">
      <alignment vertical="center"/>
    </xf>
    <xf numFmtId="0" fontId="6" fillId="8" borderId="11" xfId="2" applyFont="1" applyFill="1" applyBorder="1" applyAlignment="1">
      <alignment vertical="center"/>
    </xf>
    <xf numFmtId="4" fontId="6" fillId="8" borderId="1" xfId="2" applyNumberFormat="1" applyFont="1" applyFill="1" applyBorder="1" applyAlignment="1">
      <alignment horizontal="right" vertical="center" wrapText="1"/>
    </xf>
    <xf numFmtId="0" fontId="6" fillId="0" borderId="0" xfId="5" applyFont="1" applyAlignment="1">
      <alignment vertical="center"/>
    </xf>
    <xf numFmtId="0" fontId="6" fillId="3" borderId="14" xfId="2" applyFont="1" applyFill="1" applyBorder="1" applyAlignment="1">
      <alignment vertical="center" wrapText="1"/>
    </xf>
    <xf numFmtId="0" fontId="6" fillId="0" borderId="6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4" fontId="5" fillId="3" borderId="12" xfId="6" applyNumberFormat="1" applyFont="1" applyFill="1" applyBorder="1" applyAlignment="1">
      <alignment horizontal="center"/>
    </xf>
    <xf numFmtId="0" fontId="6" fillId="8" borderId="1" xfId="2" applyFont="1" applyFill="1" applyBorder="1" applyAlignment="1">
      <alignment vertical="center"/>
    </xf>
    <xf numFmtId="0" fontId="6" fillId="0" borderId="18" xfId="2" applyFont="1" applyBorder="1" applyAlignment="1">
      <alignment vertical="center" wrapText="1"/>
    </xf>
    <xf numFmtId="0" fontId="6" fillId="3" borderId="19" xfId="2" applyFont="1" applyFill="1" applyBorder="1" applyAlignment="1">
      <alignment vertical="center" wrapText="1"/>
    </xf>
    <xf numFmtId="4" fontId="6" fillId="5" borderId="1" xfId="2" applyNumberFormat="1" applyFont="1" applyFill="1" applyBorder="1" applyAlignment="1">
      <alignment horizontal="right" vertical="center" wrapText="1"/>
    </xf>
    <xf numFmtId="0" fontId="6" fillId="0" borderId="0" xfId="2" applyFont="1" applyAlignment="1">
      <alignment vertical="center" wrapText="1"/>
    </xf>
    <xf numFmtId="0" fontId="6" fillId="3" borderId="0" xfId="2" applyFont="1" applyFill="1" applyAlignment="1">
      <alignment vertical="center" wrapText="1"/>
    </xf>
    <xf numFmtId="0" fontId="6" fillId="0" borderId="25" xfId="2" applyFont="1" applyBorder="1" applyAlignment="1">
      <alignment vertical="center"/>
    </xf>
    <xf numFmtId="0" fontId="9" fillId="0" borderId="23" xfId="6" applyFont="1" applyBorder="1" applyAlignment="1">
      <alignment wrapText="1"/>
    </xf>
    <xf numFmtId="0" fontId="9" fillId="0" borderId="24" xfId="6" applyFont="1" applyBorder="1" applyAlignment="1">
      <alignment wrapText="1"/>
    </xf>
    <xf numFmtId="0" fontId="9" fillId="0" borderId="1" xfId="6" applyFont="1" applyBorder="1" applyAlignment="1">
      <alignment wrapText="1"/>
    </xf>
    <xf numFmtId="0" fontId="5" fillId="0" borderId="1" xfId="5" applyFont="1" applyBorder="1" applyAlignment="1">
      <alignment vertical="center"/>
    </xf>
    <xf numFmtId="0" fontId="9" fillId="0" borderId="14" xfId="6" applyFont="1" applyBorder="1" applyAlignment="1">
      <alignment wrapText="1"/>
    </xf>
    <xf numFmtId="0" fontId="9" fillId="0" borderId="15" xfId="6" applyFont="1" applyBorder="1" applyAlignment="1">
      <alignment wrapText="1"/>
    </xf>
    <xf numFmtId="0" fontId="10" fillId="0" borderId="14" xfId="6" applyFont="1" applyBorder="1" applyAlignment="1">
      <alignment wrapText="1"/>
    </xf>
    <xf numFmtId="4" fontId="5" fillId="8" borderId="3" xfId="2" applyNumberFormat="1" applyFont="1" applyFill="1" applyBorder="1" applyAlignment="1">
      <alignment horizontal="right" vertical="center" wrapText="1"/>
    </xf>
    <xf numFmtId="0" fontId="6" fillId="5" borderId="2" xfId="2" applyFont="1" applyFill="1" applyBorder="1" applyAlignment="1">
      <alignment vertical="center"/>
    </xf>
    <xf numFmtId="0" fontId="6" fillId="5" borderId="11" xfId="2" applyFont="1" applyFill="1" applyBorder="1" applyAlignment="1">
      <alignment vertical="center"/>
    </xf>
    <xf numFmtId="0" fontId="5" fillId="3" borderId="14" xfId="2" applyFont="1" applyFill="1" applyBorder="1" applyAlignment="1">
      <alignment vertical="center" wrapText="1"/>
    </xf>
    <xf numFmtId="0" fontId="6" fillId="0" borderId="9" xfId="2" applyFont="1" applyBorder="1" applyAlignment="1">
      <alignment vertical="center"/>
    </xf>
    <xf numFmtId="0" fontId="6" fillId="0" borderId="10" xfId="2" applyFont="1" applyBorder="1" applyAlignment="1">
      <alignment vertical="center"/>
    </xf>
    <xf numFmtId="4" fontId="6" fillId="0" borderId="8" xfId="2" applyNumberFormat="1" applyFont="1" applyBorder="1" applyAlignment="1">
      <alignment horizontal="right" vertical="center" wrapText="1"/>
    </xf>
    <xf numFmtId="0" fontId="5" fillId="0" borderId="2" xfId="2" applyFont="1" applyBorder="1" applyAlignment="1">
      <alignment vertical="center" wrapText="1"/>
    </xf>
    <xf numFmtId="0" fontId="6" fillId="3" borderId="0" xfId="5" applyFont="1" applyFill="1" applyAlignment="1">
      <alignment vertical="center"/>
    </xf>
    <xf numFmtId="4" fontId="6" fillId="5" borderId="3" xfId="2" applyNumberFormat="1" applyFont="1" applyFill="1" applyBorder="1" applyAlignment="1">
      <alignment horizontal="right" vertical="center" wrapText="1"/>
    </xf>
    <xf numFmtId="0" fontId="6" fillId="6" borderId="2" xfId="5" applyFont="1" applyFill="1" applyBorder="1" applyAlignment="1">
      <alignment vertical="center"/>
    </xf>
    <xf numFmtId="0" fontId="6" fillId="6" borderId="11" xfId="5" applyFont="1" applyFill="1" applyBorder="1" applyAlignment="1">
      <alignment vertical="center"/>
    </xf>
    <xf numFmtId="4" fontId="6" fillId="6" borderId="1" xfId="5" applyNumberFormat="1" applyFont="1" applyFill="1" applyBorder="1" applyAlignment="1">
      <alignment vertical="center"/>
    </xf>
    <xf numFmtId="0" fontId="11" fillId="7" borderId="0" xfId="0" applyFont="1" applyFill="1" applyAlignment="1">
      <alignment horizontal="center" vertical="center" wrapText="1"/>
    </xf>
    <xf numFmtId="4" fontId="11" fillId="7" borderId="0" xfId="0" applyNumberFormat="1" applyFont="1" applyFill="1" applyAlignment="1">
      <alignment horizontal="center" vertical="center" wrapText="1"/>
    </xf>
    <xf numFmtId="0" fontId="5" fillId="0" borderId="0" xfId="5" applyFont="1" applyAlignment="1">
      <alignment horizontal="left" vertical="center"/>
    </xf>
    <xf numFmtId="4" fontId="5" fillId="0" borderId="0" xfId="5" applyNumberFormat="1" applyFont="1" applyAlignment="1">
      <alignment vertical="center"/>
    </xf>
    <xf numFmtId="0" fontId="5" fillId="3" borderId="0" xfId="2" applyFont="1" applyFill="1" applyAlignment="1">
      <alignment horizontal="center" vertical="center"/>
    </xf>
    <xf numFmtId="0" fontId="6" fillId="0" borderId="15" xfId="2" applyFont="1" applyBorder="1" applyAlignment="1">
      <alignment vertical="center" wrapText="1"/>
    </xf>
    <xf numFmtId="0" fontId="5" fillId="0" borderId="14" xfId="4" applyFont="1" applyBorder="1" applyAlignment="1">
      <alignment vertical="center" wrapText="1"/>
    </xf>
    <xf numFmtId="0" fontId="5" fillId="0" borderId="15" xfId="4" applyFont="1" applyBorder="1" applyAlignment="1">
      <alignment vertical="center" wrapText="1"/>
    </xf>
    <xf numFmtId="43" fontId="5" fillId="0" borderId="0" xfId="1" applyFont="1" applyAlignment="1">
      <alignment vertical="center"/>
    </xf>
    <xf numFmtId="1" fontId="6" fillId="3" borderId="2" xfId="5" applyNumberFormat="1" applyFont="1" applyFill="1" applyBorder="1" applyAlignment="1">
      <alignment vertical="center"/>
    </xf>
    <xf numFmtId="1" fontId="6" fillId="3" borderId="11" xfId="5" applyNumberFormat="1" applyFont="1" applyFill="1" applyBorder="1" applyAlignment="1">
      <alignment vertical="center"/>
    </xf>
    <xf numFmtId="1" fontId="12" fillId="3" borderId="25" xfId="5" applyNumberFormat="1" applyFont="1" applyFill="1" applyBorder="1" applyAlignment="1">
      <alignment horizontal="center" vertical="center"/>
    </xf>
    <xf numFmtId="1" fontId="12" fillId="3" borderId="2" xfId="5" applyNumberFormat="1" applyFont="1" applyFill="1" applyBorder="1" applyAlignment="1">
      <alignment vertical="center"/>
    </xf>
    <xf numFmtId="1" fontId="12" fillId="3" borderId="11" xfId="5" applyNumberFormat="1" applyFont="1" applyFill="1" applyBorder="1" applyAlignment="1">
      <alignment vertical="center"/>
    </xf>
    <xf numFmtId="0" fontId="1" fillId="7" borderId="0" xfId="0" applyFont="1" applyFill="1"/>
    <xf numFmtId="0" fontId="14" fillId="7" borderId="30" xfId="7" applyFont="1" applyFill="1" applyBorder="1" applyAlignment="1">
      <alignment vertical="center"/>
    </xf>
    <xf numFmtId="3" fontId="14" fillId="7" borderId="26" xfId="7" applyNumberFormat="1" applyFont="1" applyFill="1" applyBorder="1" applyAlignment="1">
      <alignment vertical="center"/>
    </xf>
    <xf numFmtId="3" fontId="14" fillId="7" borderId="31" xfId="7" applyNumberFormat="1" applyFont="1" applyFill="1" applyBorder="1" applyAlignment="1">
      <alignment vertical="center"/>
    </xf>
    <xf numFmtId="0" fontId="11" fillId="7" borderId="30" xfId="7" applyFont="1" applyFill="1" applyBorder="1" applyAlignment="1">
      <alignment vertical="center"/>
    </xf>
    <xf numFmtId="3" fontId="11" fillId="7" borderId="31" xfId="7" applyNumberFormat="1" applyFont="1" applyFill="1" applyBorder="1" applyAlignment="1">
      <alignment vertical="center"/>
    </xf>
    <xf numFmtId="0" fontId="14" fillId="7" borderId="32" xfId="7" applyFont="1" applyFill="1" applyBorder="1" applyAlignment="1">
      <alignment vertical="center"/>
    </xf>
    <xf numFmtId="3" fontId="14" fillId="7" borderId="28" xfId="7" applyNumberFormat="1" applyFont="1" applyFill="1" applyBorder="1" applyAlignment="1">
      <alignment vertical="center"/>
    </xf>
    <xf numFmtId="0" fontId="11" fillId="7" borderId="32" xfId="7" applyFont="1" applyFill="1" applyBorder="1" applyAlignment="1">
      <alignment vertical="center"/>
    </xf>
    <xf numFmtId="3" fontId="11" fillId="7" borderId="33" xfId="7" applyNumberFormat="1" applyFont="1" applyFill="1" applyBorder="1" applyAlignment="1">
      <alignment vertical="center"/>
    </xf>
    <xf numFmtId="165" fontId="1" fillId="7" borderId="0" xfId="8" applyNumberFormat="1" applyFont="1" applyFill="1"/>
    <xf numFmtId="3" fontId="1" fillId="7" borderId="0" xfId="0" applyNumberFormat="1" applyFont="1" applyFill="1"/>
    <xf numFmtId="2" fontId="1" fillId="7" borderId="0" xfId="0" applyNumberFormat="1" applyFont="1" applyFill="1"/>
    <xf numFmtId="0" fontId="14" fillId="7" borderId="0" xfId="7" applyFont="1" applyFill="1" applyAlignment="1">
      <alignment vertical="center" wrapText="1"/>
    </xf>
    <xf numFmtId="0" fontId="15" fillId="3" borderId="0" xfId="7" applyFont="1" applyFill="1" applyAlignment="1">
      <alignment vertical="center"/>
    </xf>
    <xf numFmtId="0" fontId="15" fillId="3" borderId="1" xfId="7" applyFont="1" applyFill="1" applyBorder="1" applyAlignment="1">
      <alignment horizontal="center" vertical="center"/>
    </xf>
    <xf numFmtId="0" fontId="15" fillId="3" borderId="1" xfId="7" applyFont="1" applyFill="1" applyBorder="1" applyAlignment="1">
      <alignment horizontal="center" vertical="center" wrapText="1"/>
    </xf>
    <xf numFmtId="0" fontId="15" fillId="3" borderId="12" xfId="7" applyFont="1" applyFill="1" applyBorder="1" applyAlignment="1">
      <alignment vertical="center" wrapText="1"/>
    </xf>
    <xf numFmtId="3" fontId="16" fillId="3" borderId="13" xfId="7" applyNumberFormat="1" applyFont="1" applyFill="1" applyBorder="1" applyAlignment="1">
      <alignment vertical="center"/>
    </xf>
    <xf numFmtId="0" fontId="15" fillId="3" borderId="12" xfId="7" applyFont="1" applyFill="1" applyBorder="1" applyAlignment="1">
      <alignment vertical="center"/>
    </xf>
    <xf numFmtId="3" fontId="16" fillId="3" borderId="12" xfId="7" applyNumberFormat="1" applyFont="1" applyFill="1" applyBorder="1" applyAlignment="1">
      <alignment vertical="center"/>
    </xf>
    <xf numFmtId="0" fontId="16" fillId="3" borderId="12" xfId="7" applyFont="1" applyFill="1" applyBorder="1" applyAlignment="1">
      <alignment vertical="center"/>
    </xf>
    <xf numFmtId="3" fontId="15" fillId="3" borderId="12" xfId="7" applyNumberFormat="1" applyFont="1" applyFill="1" applyBorder="1" applyAlignment="1">
      <alignment vertical="center"/>
    </xf>
    <xf numFmtId="0" fontId="16" fillId="3" borderId="12" xfId="7" applyFont="1" applyFill="1" applyBorder="1" applyAlignment="1">
      <alignment vertical="center" wrapText="1"/>
    </xf>
    <xf numFmtId="0" fontId="15" fillId="3" borderId="34" xfId="7" applyFont="1" applyFill="1" applyBorder="1" applyAlignment="1">
      <alignment vertical="center" wrapText="1"/>
    </xf>
    <xf numFmtId="0" fontId="15" fillId="3" borderId="34" xfId="7" applyFont="1" applyFill="1" applyBorder="1" applyAlignment="1">
      <alignment vertical="center"/>
    </xf>
    <xf numFmtId="0" fontId="16" fillId="3" borderId="12" xfId="0" applyFont="1" applyFill="1" applyBorder="1"/>
    <xf numFmtId="0" fontId="16" fillId="3" borderId="0" xfId="0" applyFont="1" applyFill="1"/>
    <xf numFmtId="0" fontId="15" fillId="3" borderId="3" xfId="7" applyFont="1" applyFill="1" applyBorder="1" applyAlignment="1">
      <alignment vertical="center"/>
    </xf>
    <xf numFmtId="3" fontId="16" fillId="3" borderId="3" xfId="7" applyNumberFormat="1" applyFont="1" applyFill="1" applyBorder="1" applyAlignment="1">
      <alignment vertical="center"/>
    </xf>
    <xf numFmtId="0" fontId="15" fillId="3" borderId="35" xfId="7" applyFont="1" applyFill="1" applyBorder="1" applyAlignment="1">
      <alignment vertical="center"/>
    </xf>
    <xf numFmtId="3" fontId="15" fillId="3" borderId="3" xfId="7" applyNumberFormat="1" applyFont="1" applyFill="1" applyBorder="1" applyAlignment="1">
      <alignment vertical="center"/>
    </xf>
    <xf numFmtId="0" fontId="5" fillId="0" borderId="0" xfId="2" applyFont="1" applyBorder="1" applyAlignment="1">
      <alignment vertical="center" wrapText="1"/>
    </xf>
    <xf numFmtId="0" fontId="6" fillId="3" borderId="0" xfId="2" applyFont="1" applyFill="1" applyBorder="1" applyAlignment="1">
      <alignment vertical="center" wrapText="1"/>
    </xf>
    <xf numFmtId="0" fontId="5" fillId="0" borderId="11" xfId="2" applyFont="1" applyBorder="1" applyAlignment="1">
      <alignment vertical="center" wrapText="1"/>
    </xf>
    <xf numFmtId="0" fontId="11" fillId="7" borderId="0" xfId="7" applyFont="1" applyFill="1" applyAlignment="1">
      <alignment horizontal="center" vertical="center" wrapText="1"/>
    </xf>
    <xf numFmtId="0" fontId="11" fillId="7" borderId="26" xfId="7" applyFont="1" applyFill="1" applyBorder="1" applyAlignment="1">
      <alignment horizontal="center" vertical="center"/>
    </xf>
    <xf numFmtId="0" fontId="11" fillId="7" borderId="28" xfId="7" applyFont="1" applyFill="1" applyBorder="1" applyAlignment="1">
      <alignment horizontal="center" vertical="center"/>
    </xf>
    <xf numFmtId="0" fontId="11" fillId="7" borderId="27" xfId="7" applyFont="1" applyFill="1" applyBorder="1" applyAlignment="1">
      <alignment horizontal="center" vertical="center" wrapText="1"/>
    </xf>
    <xf numFmtId="0" fontId="11" fillId="7" borderId="29" xfId="7" applyFont="1" applyFill="1" applyBorder="1" applyAlignment="1">
      <alignment horizontal="center" vertical="center" wrapText="1"/>
    </xf>
    <xf numFmtId="0" fontId="6" fillId="7" borderId="0" xfId="5" applyFont="1" applyFill="1" applyAlignment="1">
      <alignment vertical="center"/>
    </xf>
    <xf numFmtId="0" fontId="5" fillId="7" borderId="0" xfId="5" applyFont="1" applyFill="1" applyAlignment="1">
      <alignment vertical="center"/>
    </xf>
    <xf numFmtId="3" fontId="5" fillId="7" borderId="0" xfId="5" applyNumberFormat="1" applyFont="1" applyFill="1" applyAlignment="1">
      <alignment vertical="center"/>
    </xf>
  </cellXfs>
  <cellStyles count="9">
    <cellStyle name="Migliaia" xfId="1" builtinId="3"/>
    <cellStyle name="Migliaia 2" xfId="8" xr:uid="{91D79069-DB99-4E02-828C-9A4E252B9CC5}"/>
    <cellStyle name="Normale" xfId="0" builtinId="0"/>
    <cellStyle name="Normale 2" xfId="7" xr:uid="{F18DECD4-1C02-4C65-A757-8EE9594AEB69}"/>
    <cellStyle name="Normale 3" xfId="5" xr:uid="{2DF948DE-DF5B-4281-B79A-993FF812C89C}"/>
    <cellStyle name="Normale_ENTRATE" xfId="6" xr:uid="{E2DAEF7C-6037-4D4B-A925-E5951089B4C3}"/>
    <cellStyle name="Normale_Foglio1" xfId="2" xr:uid="{80AAFA48-486C-4000-A6F9-F9CE9141CF46}"/>
    <cellStyle name="Normale_USCITE_1" xfId="3" xr:uid="{4C5FF4A9-1B16-4427-A3F2-87A356039DD8}"/>
    <cellStyle name="Normale_USCITE_2" xfId="4" xr:uid="{E63A4393-F70E-4CC7-9381-FA4139CA893A}"/>
  </cellStyles>
  <dxfs count="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numFmt numFmtId="4" formatCode="#,##0.00"/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B0FF8E-973C-484C-A360-1EFDC9A339FA}" name="Uscite" displayName="Uscite" ref="A2:X561" totalsRowShown="0" headerRowDxfId="51" dataDxfId="50">
  <autoFilter ref="A2:X561" xr:uid="{CDB0FF8E-973C-484C-A360-1EFDC9A339FA}"/>
  <tableColumns count="24">
    <tableColumn id="1" xr3:uid="{CAA65389-9CAB-4AC7-9475-714F65F78969}" name="Titolo" dataDxfId="49"/>
    <tableColumn id="2" xr3:uid="{B17BBCE7-2BDB-48F7-9410-725FF0A58A04}" name="TIPOTITOLO" dataDxfId="48"/>
    <tableColumn id="3" xr3:uid="{B562CFF7-57FB-4F00-9B25-482472961A7D}" name="RaggruppamentoTitolo" dataDxfId="47"/>
    <tableColumn id="4" xr3:uid="{57C670DD-048B-46DC-91D8-06245BA4156B}" name="Titolo_ES_I_LIV" dataDxfId="46"/>
    <tableColumn id="5" xr3:uid="{716E77AA-44BF-4DA5-B12B-BF228FA49382}" name="CodiceCatMadre" dataDxfId="45"/>
    <tableColumn id="6" xr3:uid="{6333BB0F-D4FA-4170-9553-DCF0BC507CAF}" name="CategoriaMadre" dataDxfId="44"/>
    <tableColumn id="7" xr3:uid="{D11226D3-63C7-47D8-9ACB-A89DD76CC046}" name="CodiceCat" dataDxfId="43"/>
    <tableColumn id="8" xr3:uid="{EB88AD6B-5032-424D-84F3-CF31104A60C4}" name="Categoria" dataDxfId="42"/>
    <tableColumn id="9" xr3:uid="{78544181-A8AC-4903-90E4-0CCC43D123BB}" name="CAPITOLO VLIV" dataDxfId="41"/>
    <tableColumn id="10" xr3:uid="{67D89AD4-5732-423B-9FA3-3588244FDFD3}" name="DESCRIZIONE_VLIV" dataDxfId="40"/>
    <tableColumn id="11" xr3:uid="{C3F40C3A-B2B6-473E-9BFE-CEDDB273EEB1}" name="CAPITOLO_NEW" dataDxfId="39"/>
    <tableColumn id="12" xr3:uid="{930AB29D-440E-467C-B2E2-619E18A7B5AD}" name="DESRCRIZIONESENZACAP" dataDxfId="38"/>
    <tableColumn id="13" xr3:uid="{7257EBC6-ECB0-4A8A-9344-A5277E251E5D}" name="DESCRIZIONE" dataDxfId="37"/>
    <tableColumn id="14" xr3:uid="{EDBAA0FF-874D-4F98-A702-B2CDC6CACFB3}" name="STANZ_COMP" dataDxfId="36"/>
    <tableColumn id="24" xr3:uid="{83BB4C2D-B6BB-4C0A-B8AA-938ABAA66243}" name="RES_FIN TOT" dataDxfId="35"/>
    <tableColumn id="15" xr3:uid="{A986C8DE-5BB1-4ABF-B56C-8633C3EAC91D}" name="IMP_COM" dataDxfId="34"/>
    <tableColumn id="16" xr3:uid="{F1530DAD-ED78-43CB-8D31-989497BC17E4}" name="PAG_COM" dataDxfId="33"/>
    <tableColumn id="17" xr3:uid="{ED7A1CA6-81CF-4CD2-956E-F84421E28CBD}" name="RIM_COMP" dataDxfId="32"/>
    <tableColumn id="18" xr3:uid="{44975225-6597-45B9-BCA2-17481372FECD}" name="STANZ_CASSA" dataDxfId="31"/>
    <tableColumn id="19" xr3:uid="{CE631EC6-5553-46CC-A500-F27E77775E29}" name="IMP_RES" dataDxfId="30"/>
    <tableColumn id="20" xr3:uid="{D07E4114-1392-411E-9EFE-39CB068F436C}" name="TOT_MOD" dataDxfId="29"/>
    <tableColumn id="21" xr3:uid="{7F9EF7FA-59C8-4ECE-8F0F-82C6FE115891}" name="PAG_RS" dataDxfId="28"/>
    <tableColumn id="22" xr3:uid="{D810DB1C-3B06-43EC-B7F8-9D4A72D22065}" name="RIM_RES TOT" dataDxfId="27"/>
    <tableColumn id="23" xr3:uid="{2F939149-93A7-4566-8FFA-9A211890FF87}" name="PAG_TOT" dataDxfId="2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B1DB2AF-2FAA-413D-94A2-4A77D621B4A4}" name="Entrate" displayName="Entrate" ref="A2:X292" totalsRowShown="0" headerRowDxfId="25" dataDxfId="24">
  <autoFilter ref="A2:X292" xr:uid="{0B1DB2AF-2FAA-413D-94A2-4A77D621B4A4}"/>
  <tableColumns count="24">
    <tableColumn id="1" xr3:uid="{F533556C-72EC-40A4-A85E-50E7D8D5814E}" name="Titolo" dataDxfId="23"/>
    <tableColumn id="2" xr3:uid="{B4066F18-1305-4857-88AF-9D832CA6BE2C}" name="TIPOTITOLO" dataDxfId="22"/>
    <tableColumn id="3" xr3:uid="{F8FA5DA0-88A2-439C-AD08-18406756651F}" name="RaggruppamentoTitolo" dataDxfId="21"/>
    <tableColumn id="4" xr3:uid="{0A1D089C-AFBD-484D-935F-BF01DE5F184F}" name="Titolo_ES_I_LIV" dataDxfId="20"/>
    <tableColumn id="5" xr3:uid="{233CB841-43A4-450F-9F3D-77CD6617F359}" name="CodiceCatMadre" dataDxfId="19"/>
    <tableColumn id="6" xr3:uid="{08B4D4D6-8E80-42C9-9BB3-2B75858C6A2B}" name="CategoriaMadre" dataDxfId="18"/>
    <tableColumn id="7" xr3:uid="{8E1A27DE-6996-49BA-A577-6015D414BB78}" name="CodiceCat" dataDxfId="17"/>
    <tableColumn id="8" xr3:uid="{44708ABF-31B9-467B-8668-8ADE904EFB9C}" name="Categoria" dataDxfId="16"/>
    <tableColumn id="9" xr3:uid="{EDB2F473-9BDB-4D45-9D36-215675FA46F3}" name="CAPITOLO VLIV" dataDxfId="15"/>
    <tableColumn id="10" xr3:uid="{B1195777-772C-4AAD-B51C-953ED4253782}" name="DESCRIZIONE_VLIV" dataDxfId="14"/>
    <tableColumn id="11" xr3:uid="{1C229140-D505-4B3B-988E-7674385E2C8E}" name="CAPITOLO_NEW" dataDxfId="13"/>
    <tableColumn id="12" xr3:uid="{C1ED9C99-0367-4B11-B29C-A6BC500D9F4C}" name="DESRCRIZIONESENZACAP" dataDxfId="12"/>
    <tableColumn id="13" xr3:uid="{B6AF236E-3770-4D18-901B-BEA392D81516}" name="DESCRIZIONE" dataDxfId="11"/>
    <tableColumn id="14" xr3:uid="{86C7877C-D582-4D93-B234-07DF3AEAA368}" name="STANZ_COMP" dataDxfId="10"/>
    <tableColumn id="15" xr3:uid="{CDFEA7D8-B015-4EF5-A31D-9BDFDE3308D5}" name="ACC_COM" dataDxfId="9"/>
    <tableColumn id="16" xr3:uid="{635BF267-8CC2-44DE-BD39-5C25DD0F5099}" name="INC_COM" dataDxfId="8"/>
    <tableColumn id="17" xr3:uid="{E6DD789A-FA79-4726-8BE1-693F8E54D061}" name="RIM_COMP" dataDxfId="7"/>
    <tableColumn id="18" xr3:uid="{D9A863A3-DDBF-4EAB-A082-CE678DDA8258}" name="STANZ_CASSA" dataDxfId="6"/>
    <tableColumn id="19" xr3:uid="{229AC0E2-9DDA-47A2-8E46-06EDE2DED3A8}" name="ACC_RS" dataDxfId="5"/>
    <tableColumn id="20" xr3:uid="{704664E5-D0BB-4308-A580-ECCA074F7AA0}" name="TOT_MOD" dataDxfId="4"/>
    <tableColumn id="21" xr3:uid="{4790E825-29DC-43F1-9EA9-8D2EE9F1CD07}" name="INC_RS" dataDxfId="3"/>
    <tableColumn id="22" xr3:uid="{47D980A4-5A4A-4453-9F60-9AA81F633F37}" name="RIM_RES TOT" dataDxfId="2"/>
    <tableColumn id="23" xr3:uid="{DD51457C-2465-4CCF-8207-709E817381F5}" name="INC_TOT" dataDxfId="1"/>
    <tableColumn id="24" xr3:uid="{ECCC4AB3-C691-49BC-977D-7F520BC24639}" name="RES_FIN TO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2D890-BDB5-4DA6-8ECF-04A8E9337EAA}">
  <dimension ref="A1:AR44"/>
  <sheetViews>
    <sheetView tabSelected="1" topLeftCell="E1" workbookViewId="0">
      <selection activeCell="H45" sqref="H45:I45"/>
    </sheetView>
  </sheetViews>
  <sheetFormatPr defaultColWidth="36.28515625" defaultRowHeight="12" outlineLevelRow="4" x14ac:dyDescent="0.25"/>
  <cols>
    <col min="1" max="1" width="16.28515625" style="42" hidden="1" customWidth="1"/>
    <col min="2" max="2" width="32.7109375" style="42" hidden="1" customWidth="1"/>
    <col min="3" max="3" width="11.85546875" style="42" hidden="1" customWidth="1"/>
    <col min="4" max="4" width="0" style="43" hidden="1" customWidth="1"/>
    <col min="5" max="5" width="13.140625" style="42" customWidth="1"/>
    <col min="6" max="6" width="61.7109375" style="42" customWidth="1"/>
    <col min="7" max="9" width="13.7109375" style="44" bestFit="1" customWidth="1"/>
    <col min="10" max="10" width="36.28515625" style="42" customWidth="1"/>
    <col min="11" max="16384" width="36.28515625" style="42"/>
  </cols>
  <sheetData>
    <row r="1" spans="1:12" ht="4.1500000000000004" customHeight="1" x14ac:dyDescent="0.25"/>
    <row r="2" spans="1:12" ht="27.75" customHeight="1" x14ac:dyDescent="0.25">
      <c r="G2" s="120"/>
      <c r="H2" s="119" t="s">
        <v>2342</v>
      </c>
      <c r="I2" s="121"/>
    </row>
    <row r="3" spans="1:12" ht="16.149999999999999" customHeight="1" x14ac:dyDescent="0.25">
      <c r="A3" s="45" t="s">
        <v>2</v>
      </c>
      <c r="B3" s="45" t="s">
        <v>3</v>
      </c>
      <c r="C3" s="45" t="s">
        <v>4</v>
      </c>
      <c r="D3" s="46" t="s">
        <v>5</v>
      </c>
      <c r="E3" s="47" t="s">
        <v>6</v>
      </c>
      <c r="F3" s="47" t="s">
        <v>7</v>
      </c>
      <c r="G3" s="48" t="s">
        <v>1529</v>
      </c>
      <c r="H3" s="48" t="s">
        <v>1530</v>
      </c>
      <c r="I3" s="48" t="s">
        <v>1531</v>
      </c>
    </row>
    <row r="4" spans="1:12" ht="16.149999999999999" customHeight="1" outlineLevel="2" x14ac:dyDescent="0.2">
      <c r="A4" s="49"/>
      <c r="B4" s="49"/>
      <c r="C4" s="49"/>
      <c r="D4" s="50"/>
      <c r="E4" s="51"/>
      <c r="F4" s="52" t="s">
        <v>2325</v>
      </c>
      <c r="G4" s="53"/>
      <c r="H4" s="54">
        <v>979504339</v>
      </c>
      <c r="I4" s="55"/>
      <c r="K4" s="44"/>
    </row>
    <row r="5" spans="1:12" ht="16.149999999999999" customHeight="1" outlineLevel="2" x14ac:dyDescent="0.2">
      <c r="A5" s="56"/>
      <c r="B5" s="56"/>
      <c r="C5" s="56"/>
      <c r="D5" s="57"/>
      <c r="E5" s="58"/>
      <c r="F5" s="59" t="s">
        <v>2326</v>
      </c>
      <c r="G5" s="60"/>
      <c r="H5" s="61"/>
      <c r="I5" s="62">
        <v>956388988</v>
      </c>
      <c r="L5" s="44"/>
    </row>
    <row r="6" spans="1:12" ht="16.149999999999999" customHeight="1" outlineLevel="2" x14ac:dyDescent="0.2">
      <c r="A6" s="63"/>
      <c r="B6" s="63"/>
      <c r="C6" s="63"/>
      <c r="D6" s="64"/>
      <c r="E6" s="65" t="str">
        <f>CONCATENATE(C7,"   ",D7)</f>
        <v>1.2   ENTRATE DERIVANTI DA TRASFERIMENTI CORRENTI</v>
      </c>
      <c r="F6" s="65"/>
      <c r="G6" s="66"/>
      <c r="H6" s="66"/>
      <c r="I6" s="66"/>
    </row>
    <row r="7" spans="1:12" ht="16.149999999999999" customHeight="1" outlineLevel="4" x14ac:dyDescent="0.2">
      <c r="A7" s="67" t="s">
        <v>2327</v>
      </c>
      <c r="B7" s="67" t="s">
        <v>1547</v>
      </c>
      <c r="C7" s="67" t="s">
        <v>573</v>
      </c>
      <c r="D7" s="68" t="s">
        <v>1548</v>
      </c>
      <c r="E7" s="69" t="s">
        <v>575</v>
      </c>
      <c r="F7" s="69" t="s">
        <v>1549</v>
      </c>
      <c r="G7" s="11">
        <f>SUMIFS(Entrate[RES_FIN TOT],Entrate[CodiceCat],ENTRATE!$E7)</f>
        <v>90387928.030000001</v>
      </c>
      <c r="H7" s="11">
        <f>SUMIFS(Entrate[ACC_COM],Entrate[CodiceCat],ENTRATE!$E7)</f>
        <v>269447722.85000002</v>
      </c>
      <c r="I7" s="11">
        <f>SUMIFS(Entrate[INC_TOT],Entrate[CodiceCat],ENTRATE!$E7)</f>
        <v>225689805.57000002</v>
      </c>
      <c r="K7" s="44"/>
      <c r="L7" s="44"/>
    </row>
    <row r="8" spans="1:12" ht="16.149999999999999" customHeight="1" outlineLevel="4" x14ac:dyDescent="0.2">
      <c r="A8" s="49" t="s">
        <v>2327</v>
      </c>
      <c r="B8" s="49" t="s">
        <v>1547</v>
      </c>
      <c r="C8" s="49" t="s">
        <v>573</v>
      </c>
      <c r="D8" s="70" t="s">
        <v>1548</v>
      </c>
      <c r="E8" s="69" t="s">
        <v>627</v>
      </c>
      <c r="F8" s="69" t="s">
        <v>1607</v>
      </c>
      <c r="G8" s="11">
        <f>SUMIFS(Entrate[RES_FIN TOT],Entrate[CodiceCat],ENTRATE!$E8)</f>
        <v>7419596.3899999997</v>
      </c>
      <c r="H8" s="11">
        <f>SUMIFS(Entrate[ACC_COM],Entrate[CodiceCat],ENTRATE!$E8)</f>
        <v>1547813.67</v>
      </c>
      <c r="I8" s="11">
        <f>SUMIFS(Entrate[INC_TOT],Entrate[CodiceCat],ENTRATE!$E8)</f>
        <v>3953955.3999999994</v>
      </c>
    </row>
    <row r="9" spans="1:12" ht="16.149999999999999" customHeight="1" outlineLevel="4" x14ac:dyDescent="0.2">
      <c r="A9" s="49" t="s">
        <v>2327</v>
      </c>
      <c r="B9" s="49" t="s">
        <v>1547</v>
      </c>
      <c r="C9" s="49" t="s">
        <v>573</v>
      </c>
      <c r="D9" s="70" t="s">
        <v>1548</v>
      </c>
      <c r="E9" s="69" t="s">
        <v>674</v>
      </c>
      <c r="F9" s="69" t="s">
        <v>1621</v>
      </c>
      <c r="G9" s="11">
        <f>SUMIFS(Entrate[RES_FIN TOT],Entrate[CodiceCat],ENTRATE!$E9)</f>
        <v>16512</v>
      </c>
      <c r="H9" s="11">
        <f>SUMIFS(Entrate[ACC_COM],Entrate[CodiceCat],ENTRATE!$E9)</f>
        <v>14000</v>
      </c>
      <c r="I9" s="11">
        <f>SUMIFS(Entrate[INC_TOT],Entrate[CodiceCat],ENTRATE!$E9)</f>
        <v>10000</v>
      </c>
    </row>
    <row r="10" spans="1:12" ht="16.149999999999999" customHeight="1" outlineLevel="4" x14ac:dyDescent="0.2">
      <c r="A10" s="49" t="s">
        <v>2327</v>
      </c>
      <c r="B10" s="49" t="s">
        <v>1547</v>
      </c>
      <c r="C10" s="49" t="s">
        <v>573</v>
      </c>
      <c r="D10" s="70" t="s">
        <v>1548</v>
      </c>
      <c r="E10" s="69" t="s">
        <v>686</v>
      </c>
      <c r="F10" s="69" t="s">
        <v>1635</v>
      </c>
      <c r="G10" s="11">
        <f>SUMIFS(Entrate[RES_FIN TOT],Entrate[CodiceCat],ENTRATE!$E10)</f>
        <v>2762033.9799999991</v>
      </c>
      <c r="H10" s="11">
        <f>SUMIFS(Entrate[ACC_COM],Entrate[CodiceCat],ENTRATE!$E10)</f>
        <v>6968673.4500000002</v>
      </c>
      <c r="I10" s="11">
        <f>SUMIFS(Entrate[INC_TOT],Entrate[CodiceCat],ENTRATE!$E10)</f>
        <v>35971683.119999997</v>
      </c>
    </row>
    <row r="11" spans="1:12" s="76" customFormat="1" ht="16.149999999999999" customHeight="1" outlineLevel="3" x14ac:dyDescent="0.25">
      <c r="A11" s="71"/>
      <c r="B11" s="71"/>
      <c r="C11" s="71"/>
      <c r="D11" s="72" t="s">
        <v>2328</v>
      </c>
      <c r="E11" s="73" t="str">
        <f>D11</f>
        <v xml:space="preserve">ENTRATE DERIVANTI DA TRASFERIMENTI CORRENTI </v>
      </c>
      <c r="F11" s="74"/>
      <c r="G11" s="75">
        <f>SUBTOTAL(9,G7:G10)</f>
        <v>100586070.40000001</v>
      </c>
      <c r="H11" s="75">
        <f>SUBTOTAL(9,H7:H10)</f>
        <v>277978209.97000003</v>
      </c>
      <c r="I11" s="75">
        <f>SUBTOTAL(9,I7:I10)</f>
        <v>265625444.09000003</v>
      </c>
    </row>
    <row r="12" spans="1:12" s="76" customFormat="1" ht="16.149999999999999" customHeight="1" outlineLevel="3" x14ac:dyDescent="0.2">
      <c r="A12" s="71"/>
      <c r="B12" s="71"/>
      <c r="C12" s="71"/>
      <c r="D12" s="77"/>
      <c r="E12" s="78" t="str">
        <f>CONCATENATE(C13,"   ",D13)</f>
        <v>1.3   ALTRE ENTRATE</v>
      </c>
      <c r="F12" s="79"/>
      <c r="G12" s="80"/>
      <c r="H12" s="80"/>
      <c r="I12" s="80"/>
    </row>
    <row r="13" spans="1:12" ht="16.149999999999999" customHeight="1" outlineLevel="4" x14ac:dyDescent="0.2">
      <c r="A13" s="49" t="s">
        <v>2327</v>
      </c>
      <c r="B13" s="49" t="s">
        <v>1547</v>
      </c>
      <c r="C13" s="49" t="s">
        <v>803</v>
      </c>
      <c r="D13" s="70" t="s">
        <v>1728</v>
      </c>
      <c r="E13" s="69" t="s">
        <v>805</v>
      </c>
      <c r="F13" s="69" t="s">
        <v>1794</v>
      </c>
      <c r="G13" s="11">
        <f>SUMIFS(Entrate[RES_FIN TOT],Entrate[CodiceCat],ENTRATE!$E13)</f>
        <v>14639701.380000001</v>
      </c>
      <c r="H13" s="11">
        <f>SUMIFS(Entrate[ACC_COM],Entrate[CodiceCat],ENTRATE!$E13)</f>
        <v>7497786.1700000009</v>
      </c>
      <c r="I13" s="11">
        <f>SUMIFS(Entrate[INC_TOT],Entrate[CodiceCat],ENTRATE!$E13)</f>
        <v>7001842.2199999997</v>
      </c>
    </row>
    <row r="14" spans="1:12" ht="16.149999999999999" customHeight="1" outlineLevel="4" x14ac:dyDescent="0.2">
      <c r="A14" s="49" t="s">
        <v>2327</v>
      </c>
      <c r="B14" s="49" t="s">
        <v>1547</v>
      </c>
      <c r="C14" s="49" t="s">
        <v>803</v>
      </c>
      <c r="D14" s="70" t="s">
        <v>1728</v>
      </c>
      <c r="E14" s="69" t="s">
        <v>1869</v>
      </c>
      <c r="F14" s="69" t="s">
        <v>1870</v>
      </c>
      <c r="G14" s="11">
        <f>SUMIFS(Entrate[RES_FIN TOT],Entrate[CodiceCat],ENTRATE!$E14)</f>
        <v>936138.7200000002</v>
      </c>
      <c r="H14" s="11">
        <f>SUMIFS(Entrate[ACC_COM],Entrate[CodiceCat],ENTRATE!$E14)</f>
        <v>5153529.7299999995</v>
      </c>
      <c r="I14" s="11">
        <f>SUMIFS(Entrate[INC_TOT],Entrate[CodiceCat],ENTRATE!$E14)</f>
        <v>4896788.1599999992</v>
      </c>
    </row>
    <row r="15" spans="1:12" ht="16.149999999999999" customHeight="1" outlineLevel="4" x14ac:dyDescent="0.2">
      <c r="A15" s="49" t="s">
        <v>2327</v>
      </c>
      <c r="B15" s="49" t="s">
        <v>1547</v>
      </c>
      <c r="C15" s="49" t="s">
        <v>803</v>
      </c>
      <c r="D15" s="70" t="s">
        <v>1728</v>
      </c>
      <c r="E15" s="69" t="s">
        <v>1932</v>
      </c>
      <c r="F15" s="69" t="s">
        <v>1933</v>
      </c>
      <c r="G15" s="11">
        <f>SUMIFS(Entrate[RES_FIN TOT],Entrate[CodiceCat],ENTRATE!$E15)</f>
        <v>7976513.8399999989</v>
      </c>
      <c r="H15" s="11">
        <f>SUMIFS(Entrate[ACC_COM],Entrate[CodiceCat],ENTRATE!$E15)</f>
        <v>9887887.4399999995</v>
      </c>
      <c r="I15" s="11">
        <f>SUMIFS(Entrate[INC_TOT],Entrate[CodiceCat],ENTRATE!$E15)</f>
        <v>8702803.8300000001</v>
      </c>
    </row>
    <row r="16" spans="1:12" ht="16.149999999999999" customHeight="1" outlineLevel="4" x14ac:dyDescent="0.2">
      <c r="A16" s="49" t="s">
        <v>2327</v>
      </c>
      <c r="B16" s="49" t="s">
        <v>1547</v>
      </c>
      <c r="C16" s="49" t="s">
        <v>803</v>
      </c>
      <c r="D16" s="70" t="s">
        <v>1728</v>
      </c>
      <c r="E16" s="69" t="s">
        <v>1729</v>
      </c>
      <c r="F16" s="69" t="s">
        <v>1730</v>
      </c>
      <c r="G16" s="11">
        <f>SUMIFS(Entrate[RES_FIN TOT],Entrate[CodiceCat],ENTRATE!$E16)</f>
        <v>12016865.299999999</v>
      </c>
      <c r="H16" s="11">
        <f>SUMIFS(Entrate[ACC_COM],Entrate[CodiceCat],ENTRATE!$E16)</f>
        <v>12696303.970000001</v>
      </c>
      <c r="I16" s="11">
        <f>SUMIFS(Entrate[INC_TOT],Entrate[CodiceCat],ENTRATE!$E16)</f>
        <v>3996999.4199999995</v>
      </c>
    </row>
    <row r="17" spans="1:9" ht="16.149999999999999" customHeight="1" outlineLevel="4" x14ac:dyDescent="0.2">
      <c r="A17" s="49" t="s">
        <v>2327</v>
      </c>
      <c r="B17" s="49" t="s">
        <v>1547</v>
      </c>
      <c r="C17" s="49" t="s">
        <v>803</v>
      </c>
      <c r="D17" s="70" t="s">
        <v>1728</v>
      </c>
      <c r="E17" s="69" t="s">
        <v>1756</v>
      </c>
      <c r="F17" s="69" t="s">
        <v>1757</v>
      </c>
      <c r="G17" s="11">
        <f>SUMIFS(Entrate[RES_FIN TOT],Entrate[CodiceCat],ENTRATE!$E17)</f>
        <v>6350751.290000001</v>
      </c>
      <c r="H17" s="11">
        <f>SUMIFS(Entrate[ACC_COM],Entrate[CodiceCat],ENTRATE!$E17)</f>
        <v>16029643.559999999</v>
      </c>
      <c r="I17" s="11">
        <f>SUMIFS(Entrate[INC_TOT],Entrate[CodiceCat],ENTRATE!$E17)</f>
        <v>12456673.449999999</v>
      </c>
    </row>
    <row r="18" spans="1:9" s="76" customFormat="1" ht="16.149999999999999" customHeight="1" outlineLevel="3" x14ac:dyDescent="0.25">
      <c r="A18" s="71"/>
      <c r="B18" s="71"/>
      <c r="C18" s="71"/>
      <c r="D18" s="72" t="s">
        <v>2329</v>
      </c>
      <c r="E18" s="81" t="str">
        <f>D18</f>
        <v xml:space="preserve">ALTRE ENTRATE </v>
      </c>
      <c r="F18" s="81"/>
      <c r="G18" s="75">
        <f>SUBTOTAL(9,G13:G17)</f>
        <v>41919970.530000001</v>
      </c>
      <c r="H18" s="75">
        <f>SUBTOTAL(9,H13:H17)</f>
        <v>51265150.870000005</v>
      </c>
      <c r="I18" s="75">
        <f>SUBTOTAL(9,I13:I17)</f>
        <v>37055107.079999998</v>
      </c>
    </row>
    <row r="19" spans="1:9" s="76" customFormat="1" ht="16.149999999999999" customHeight="1" outlineLevel="2" x14ac:dyDescent="0.25">
      <c r="A19" s="82"/>
      <c r="B19" s="82" t="s">
        <v>2330</v>
      </c>
      <c r="C19" s="82"/>
      <c r="D19" s="83"/>
      <c r="E19" s="22" t="str">
        <f>B19</f>
        <v xml:space="preserve">TITOLO I - ENTRATE CORRENTI </v>
      </c>
      <c r="F19" s="22"/>
      <c r="G19" s="84">
        <f>SUBTOTAL(9,G7:G17)</f>
        <v>142506040.93000001</v>
      </c>
      <c r="H19" s="84">
        <f>SUBTOTAL(9,H7:H17)</f>
        <v>329243360.84000009</v>
      </c>
      <c r="I19" s="84">
        <f>SUBTOTAL(9,I7:I17)</f>
        <v>302680551.17000008</v>
      </c>
    </row>
    <row r="20" spans="1:9" s="76" customFormat="1" ht="16.149999999999999" customHeight="1" outlineLevel="2" x14ac:dyDescent="0.2">
      <c r="A20" s="85"/>
      <c r="B20" s="85"/>
      <c r="C20" s="85"/>
      <c r="D20" s="86"/>
      <c r="E20" s="87" t="str">
        <f>CONCATENATE(C22,"   ",D22)</f>
        <v>2.1   ENTRATE PER ALIENAZIONE DI BENI PATRIMONIALI E RISCOSSIONE DI CREDITI</v>
      </c>
      <c r="F20" s="87"/>
      <c r="G20" s="66"/>
      <c r="H20" s="66"/>
      <c r="I20" s="66"/>
    </row>
    <row r="21" spans="1:9" s="76" customFormat="1" ht="16.149999999999999" customHeight="1" outlineLevel="2" x14ac:dyDescent="0.2">
      <c r="A21" s="67" t="s">
        <v>2327</v>
      </c>
      <c r="B21" s="88" t="s">
        <v>2052</v>
      </c>
      <c r="C21" s="88" t="s">
        <v>853</v>
      </c>
      <c r="D21" s="89" t="s">
        <v>2053</v>
      </c>
      <c r="E21" s="90" t="s">
        <v>865</v>
      </c>
      <c r="F21" s="90" t="s">
        <v>2331</v>
      </c>
      <c r="G21" s="11">
        <f>SUMIFS(Entrate[RES_FIN TOT],Entrate[CodiceCat],ENTRATE!$E21)</f>
        <v>0</v>
      </c>
      <c r="H21" s="11">
        <f>SUMIFS(Entrate[ACC_COM],Entrate[CodiceCat],ENTRATE!$E21)</f>
        <v>0</v>
      </c>
      <c r="I21" s="11">
        <f>SUMIFS(Entrate[INC_TOT],Entrate[CodiceCat],ENTRATE!$E21)</f>
        <v>0</v>
      </c>
    </row>
    <row r="22" spans="1:9" ht="16.149999999999999" customHeight="1" outlineLevel="4" x14ac:dyDescent="0.2">
      <c r="A22" s="49" t="s">
        <v>2327</v>
      </c>
      <c r="B22" s="49" t="s">
        <v>2052</v>
      </c>
      <c r="C22" s="49" t="s">
        <v>853</v>
      </c>
      <c r="D22" s="70" t="s">
        <v>2053</v>
      </c>
      <c r="E22" s="69" t="s">
        <v>911</v>
      </c>
      <c r="F22" s="69" t="s">
        <v>2054</v>
      </c>
      <c r="G22" s="11">
        <f>SUMIFS(Entrate[RES_FIN TOT],Entrate[CodiceCat],ENTRATE!$E22)</f>
        <v>5400</v>
      </c>
      <c r="H22" s="11">
        <f>SUMIFS(Entrate[ACC_COM],Entrate[CodiceCat],ENTRATE!$E22)</f>
        <v>33750</v>
      </c>
      <c r="I22" s="11">
        <f>SUMIFS(Entrate[INC_TOT],Entrate[CodiceCat],ENTRATE!$E22)</f>
        <v>33750</v>
      </c>
    </row>
    <row r="23" spans="1:9" ht="16.149999999999999" customHeight="1" outlineLevel="4" x14ac:dyDescent="0.2">
      <c r="A23" s="49" t="s">
        <v>2327</v>
      </c>
      <c r="B23" s="49" t="s">
        <v>2052</v>
      </c>
      <c r="C23" s="49" t="s">
        <v>853</v>
      </c>
      <c r="D23" s="70" t="s">
        <v>2053</v>
      </c>
      <c r="E23" s="69" t="s">
        <v>1110</v>
      </c>
      <c r="F23" s="69" t="s">
        <v>2092</v>
      </c>
      <c r="G23" s="11">
        <f>SUMIFS(Entrate[RES_FIN TOT],Entrate[CodiceCat],ENTRATE!$E23)</f>
        <v>0</v>
      </c>
      <c r="H23" s="11">
        <f>SUMIFS(Entrate[ACC_COM],Entrate[CodiceCat],ENTRATE!$E23)</f>
        <v>0</v>
      </c>
      <c r="I23" s="11">
        <f>SUMIFS(Entrate[INC_TOT],Entrate[CodiceCat],ENTRATE!$E23)</f>
        <v>0</v>
      </c>
    </row>
    <row r="24" spans="1:9" ht="16.149999999999999" customHeight="1" outlineLevel="4" x14ac:dyDescent="0.2">
      <c r="A24" s="49" t="s">
        <v>2327</v>
      </c>
      <c r="B24" s="49" t="s">
        <v>2052</v>
      </c>
      <c r="C24" s="49" t="s">
        <v>853</v>
      </c>
      <c r="D24" s="70" t="s">
        <v>2053</v>
      </c>
      <c r="E24" s="69" t="s">
        <v>1133</v>
      </c>
      <c r="F24" s="69" t="s">
        <v>2151</v>
      </c>
      <c r="G24" s="11">
        <f>SUMIFS(Entrate[RES_FIN TOT],Entrate[CodiceCat],ENTRATE!$E24)</f>
        <v>2.9103830456733729E-11</v>
      </c>
      <c r="H24" s="11">
        <f>SUMIFS(Entrate[ACC_COM],Entrate[CodiceCat],ENTRATE!$E24)</f>
        <v>1038412.84</v>
      </c>
      <c r="I24" s="11">
        <f>SUMIFS(Entrate[INC_TOT],Entrate[CodiceCat],ENTRATE!$E24)</f>
        <v>1038412.84</v>
      </c>
    </row>
    <row r="25" spans="1:9" s="76" customFormat="1" ht="16.149999999999999" customHeight="1" outlineLevel="3" x14ac:dyDescent="0.25">
      <c r="A25" s="71"/>
      <c r="B25" s="71"/>
      <c r="C25" s="71"/>
      <c r="D25" s="72" t="s">
        <v>2332</v>
      </c>
      <c r="E25" s="81" t="str">
        <f>D25</f>
        <v xml:space="preserve">ENTRATE PER ALIENAZIONE DI BENI PATRIMONIALI E RISCOSSIONE DI CREDITI </v>
      </c>
      <c r="F25" s="81"/>
      <c r="G25" s="75">
        <f>SUBTOTAL(9,G21:G24)</f>
        <v>5400.0000000000291</v>
      </c>
      <c r="H25" s="75">
        <f>SUBTOTAL(9,H21:H24)</f>
        <v>1072162.8399999999</v>
      </c>
      <c r="I25" s="75">
        <f>SUBTOTAL(9,I21:I24)</f>
        <v>1072162.8399999999</v>
      </c>
    </row>
    <row r="26" spans="1:9" s="76" customFormat="1" ht="16.149999999999999" customHeight="1" outlineLevel="3" x14ac:dyDescent="0.2">
      <c r="A26" s="71"/>
      <c r="B26" s="71"/>
      <c r="C26" s="71"/>
      <c r="D26" s="72"/>
      <c r="E26" s="65" t="str">
        <f>CONCATENATE(C27,"   ",D27)</f>
        <v>2.2   ENTRATE DERIVANTI DA TRASFERIMENTI IN CONTO CAPITALE</v>
      </c>
      <c r="F26" s="65"/>
      <c r="G26" s="66"/>
      <c r="H26" s="66"/>
      <c r="I26" s="66"/>
    </row>
    <row r="27" spans="1:9" ht="16.149999999999999" customHeight="1" outlineLevel="4" x14ac:dyDescent="0.2">
      <c r="A27" s="49" t="s">
        <v>2327</v>
      </c>
      <c r="B27" s="49" t="s">
        <v>2052</v>
      </c>
      <c r="C27" s="49" t="s">
        <v>2104</v>
      </c>
      <c r="D27" s="70" t="s">
        <v>2105</v>
      </c>
      <c r="E27" s="69" t="s">
        <v>2106</v>
      </c>
      <c r="F27" s="69" t="s">
        <v>2107</v>
      </c>
      <c r="G27" s="11">
        <f>SUMIFS(Entrate[RES_FIN TOT],Entrate[CodiceCat],ENTRATE!$E27)</f>
        <v>0</v>
      </c>
      <c r="H27" s="11">
        <f>SUMIFS(Entrate[ACC_COM],Entrate[CodiceCat],ENTRATE!$E27)</f>
        <v>0</v>
      </c>
      <c r="I27" s="11">
        <f>SUMIFS(Entrate[INC_TOT],Entrate[CodiceCat],ENTRATE!$E27)</f>
        <v>0</v>
      </c>
    </row>
    <row r="28" spans="1:9" ht="16.149999999999999" customHeight="1" outlineLevel="4" x14ac:dyDescent="0.2">
      <c r="A28" s="49" t="s">
        <v>2327</v>
      </c>
      <c r="B28" s="49" t="s">
        <v>2052</v>
      </c>
      <c r="C28" s="49" t="s">
        <v>2104</v>
      </c>
      <c r="D28" s="70" t="s">
        <v>2105</v>
      </c>
      <c r="E28" s="69" t="s">
        <v>2115</v>
      </c>
      <c r="F28" s="91" t="s">
        <v>2116</v>
      </c>
      <c r="G28" s="11">
        <f>SUMIFS(Entrate[RES_FIN TOT],Entrate[CodiceCat],ENTRATE!$E28)</f>
        <v>0</v>
      </c>
      <c r="H28" s="11">
        <f>SUMIFS(Entrate[ACC_COM],Entrate[CodiceCat],ENTRATE!$E28)</f>
        <v>0</v>
      </c>
      <c r="I28" s="11">
        <f>SUMIFS(Entrate[INC_TOT],Entrate[CodiceCat],ENTRATE!$E28)</f>
        <v>0</v>
      </c>
    </row>
    <row r="29" spans="1:9" ht="16.149999999999999" customHeight="1" outlineLevel="3" x14ac:dyDescent="0.2">
      <c r="A29" s="56"/>
      <c r="B29" s="56"/>
      <c r="C29" s="56"/>
      <c r="D29" s="83" t="s">
        <v>2333</v>
      </c>
      <c r="E29" s="69" t="s">
        <v>2123</v>
      </c>
      <c r="F29" s="69" t="s">
        <v>2124</v>
      </c>
      <c r="G29" s="11">
        <f>SUMIFS(Entrate[RES_FIN TOT],Entrate[CodiceCat],ENTRATE!$E29)</f>
        <v>0</v>
      </c>
      <c r="H29" s="11">
        <f>SUMIFS(Entrate[ACC_COM],Entrate[CodiceCat],ENTRATE!$E29)</f>
        <v>0</v>
      </c>
      <c r="I29" s="11">
        <f>SUMIFS(Entrate[INC_TOT],Entrate[CodiceCat],ENTRATE!$E29)</f>
        <v>0</v>
      </c>
    </row>
    <row r="30" spans="1:9" ht="16.149999999999999" customHeight="1" outlineLevel="3" x14ac:dyDescent="0.25">
      <c r="A30" s="154"/>
      <c r="B30" s="154"/>
      <c r="C30" s="154"/>
      <c r="D30" s="155"/>
      <c r="E30" s="81" t="str">
        <f>D27</f>
        <v>ENTRATE DERIVANTI DA TRASFERIMENTI IN CONTO CAPITALE</v>
      </c>
      <c r="F30" s="81"/>
      <c r="G30" s="75">
        <f>SUM(G27:G29)</f>
        <v>0</v>
      </c>
      <c r="H30" s="75">
        <f t="shared" ref="H30:I30" si="0">SUM(H27:H29)</f>
        <v>0</v>
      </c>
      <c r="I30" s="75">
        <f t="shared" si="0"/>
        <v>0</v>
      </c>
    </row>
    <row r="31" spans="1:9" s="76" customFormat="1" ht="16.149999999999999" customHeight="1" outlineLevel="3" x14ac:dyDescent="0.2">
      <c r="A31" s="85"/>
      <c r="B31" s="85"/>
      <c r="C31" s="85"/>
      <c r="D31" s="86"/>
      <c r="E31" s="87" t="str">
        <f>CONCATENATE(C32,"   ",D32)</f>
        <v>2.3   ACCENSIONE DI MUTUI</v>
      </c>
      <c r="F31" s="87"/>
      <c r="G31" s="66"/>
      <c r="H31" s="66"/>
      <c r="I31" s="66"/>
    </row>
    <row r="32" spans="1:9" ht="16.149999999999999" customHeight="1" outlineLevel="4" x14ac:dyDescent="0.2">
      <c r="A32" s="67" t="s">
        <v>2327</v>
      </c>
      <c r="B32" s="88" t="s">
        <v>2052</v>
      </c>
      <c r="C32" s="88" t="s">
        <v>2184</v>
      </c>
      <c r="D32" s="89" t="s">
        <v>2185</v>
      </c>
      <c r="E32" s="90" t="s">
        <v>2186</v>
      </c>
      <c r="F32" s="90" t="s">
        <v>2187</v>
      </c>
      <c r="G32" s="11">
        <f>SUMIFS(Entrate[RES_FIN TOT],Entrate[CodiceCat],ENTRATE!$E32)</f>
        <v>0</v>
      </c>
      <c r="H32" s="11">
        <f>SUMIFS(Entrate[ACC_COM],Entrate[CodiceCat],ENTRATE!$E32)</f>
        <v>100000000</v>
      </c>
      <c r="I32" s="11">
        <f>SUMIFS(Entrate[INC_TOT],Entrate[CodiceCat],ENTRATE!$E32)</f>
        <v>100000000</v>
      </c>
    </row>
    <row r="33" spans="1:44" ht="16.149999999999999" customHeight="1" outlineLevel="4" x14ac:dyDescent="0.2">
      <c r="A33" s="49" t="s">
        <v>2327</v>
      </c>
      <c r="B33" s="92" t="s">
        <v>2052</v>
      </c>
      <c r="C33" s="92" t="s">
        <v>2184</v>
      </c>
      <c r="D33" s="93" t="s">
        <v>2185</v>
      </c>
      <c r="E33" s="90" t="s">
        <v>2334</v>
      </c>
      <c r="F33" s="90" t="s">
        <v>2335</v>
      </c>
      <c r="G33" s="11">
        <f>SUMIFS(Entrate[RES_FIN TOT],Entrate[CodiceCat],ENTRATE!$E33)</f>
        <v>0</v>
      </c>
      <c r="H33" s="11">
        <f>SUMIFS(Entrate[ACC_COM],Entrate[CodiceCat],ENTRATE!$E33)</f>
        <v>0</v>
      </c>
      <c r="I33" s="11">
        <f>SUMIFS(Entrate[INC_TOT],Entrate[CodiceCat],ENTRATE!$E33)</f>
        <v>0</v>
      </c>
    </row>
    <row r="34" spans="1:44" s="76" customFormat="1" ht="16.149999999999999" customHeight="1" outlineLevel="2" x14ac:dyDescent="0.2">
      <c r="A34" s="71"/>
      <c r="B34" s="71" t="s">
        <v>2336</v>
      </c>
      <c r="C34" s="71"/>
      <c r="D34" s="94" t="s">
        <v>2185</v>
      </c>
      <c r="E34" s="73" t="str">
        <f>D34</f>
        <v>ACCENSIONE DI MUTUI</v>
      </c>
      <c r="F34" s="74"/>
      <c r="G34" s="95">
        <f>SUBTOTAL(9,G27:G33)</f>
        <v>0</v>
      </c>
      <c r="H34" s="95">
        <f>SUBTOTAL(9,H32:H33)</f>
        <v>100000000</v>
      </c>
      <c r="I34" s="95">
        <f>SUBTOTAL(9,I32:I33)</f>
        <v>100000000</v>
      </c>
    </row>
    <row r="35" spans="1:44" s="76" customFormat="1" ht="16.149999999999999" customHeight="1" outlineLevel="2" x14ac:dyDescent="0.25">
      <c r="A35" s="71"/>
      <c r="B35" s="71"/>
      <c r="C35" s="71"/>
      <c r="D35" s="72"/>
      <c r="E35" s="96" t="str">
        <f>B34</f>
        <v xml:space="preserve">TITOLO II - ENTRATE IN CONTO CAPITALE </v>
      </c>
      <c r="F35" s="97"/>
      <c r="G35" s="84">
        <f>SUBTOTAL(9,G22:G29)</f>
        <v>5400.0000000000291</v>
      </c>
      <c r="H35" s="84">
        <f>SUBTOTAL(9,H22:H29)+H34</f>
        <v>101072162.84</v>
      </c>
      <c r="I35" s="84">
        <f>SUBTOTAL(9,I22:I29)+I34</f>
        <v>101072162.84</v>
      </c>
    </row>
    <row r="36" spans="1:44" ht="16.149999999999999" customHeight="1" outlineLevel="4" x14ac:dyDescent="0.25">
      <c r="A36" s="49" t="s">
        <v>1146</v>
      </c>
      <c r="B36" s="49" t="s">
        <v>1147</v>
      </c>
      <c r="C36" s="49" t="s">
        <v>1148</v>
      </c>
      <c r="D36" s="98" t="s">
        <v>2198</v>
      </c>
      <c r="E36" s="99" t="str">
        <f>CONCATENATE(C36,"   ",D36)</f>
        <v>3.1   ENTRATE GESTIONI SPECIALI</v>
      </c>
      <c r="F36" s="100"/>
      <c r="G36" s="101"/>
      <c r="H36" s="101"/>
      <c r="I36" s="101"/>
    </row>
    <row r="37" spans="1:44" s="76" customFormat="1" ht="16.149999999999999" customHeight="1" outlineLevel="2" x14ac:dyDescent="0.2">
      <c r="A37" s="71"/>
      <c r="B37" s="71" t="s">
        <v>2337</v>
      </c>
      <c r="C37" s="71"/>
      <c r="D37" s="72" t="str">
        <f>B37</f>
        <v xml:space="preserve">TITOLO III - GESTIONI SPECIALI </v>
      </c>
      <c r="E37" s="69" t="s">
        <v>1150</v>
      </c>
      <c r="F37" s="69" t="s">
        <v>2198</v>
      </c>
      <c r="G37" s="11">
        <f>SUMIFS(Entrate[RES_FIN TOT],Entrate[CodiceCat],ENTRATE!$E37)</f>
        <v>63050.37000000001</v>
      </c>
      <c r="H37" s="11">
        <f>SUMIFS(Entrate[ACC_COM],Entrate[CodiceCat],ENTRATE!$E37)</f>
        <v>48564646.690000005</v>
      </c>
      <c r="I37" s="11">
        <f>SUMIFS(Entrate[INC_TOT],Entrate[CodiceCat],ENTRATE!$E37)</f>
        <v>48529068.07</v>
      </c>
    </row>
    <row r="38" spans="1:44" s="76" customFormat="1" ht="16.149999999999999" customHeight="1" outlineLevel="2" x14ac:dyDescent="0.2">
      <c r="A38" s="71"/>
      <c r="B38" s="71"/>
      <c r="C38" s="71"/>
      <c r="D38" s="72"/>
      <c r="E38" s="99" t="str">
        <f>D36</f>
        <v>ENTRATE GESTIONI SPECIALI</v>
      </c>
      <c r="F38" s="156"/>
      <c r="G38" s="11">
        <f>SUM(G37)</f>
        <v>63050.37000000001</v>
      </c>
      <c r="H38" s="11">
        <f t="shared" ref="H38:I38" si="1">SUM(H37)</f>
        <v>48564646.690000005</v>
      </c>
      <c r="I38" s="11">
        <f t="shared" si="1"/>
        <v>48529068.07</v>
      </c>
    </row>
    <row r="39" spans="1:44" ht="16.149999999999999" customHeight="1" outlineLevel="4" x14ac:dyDescent="0.25">
      <c r="A39" s="49" t="s">
        <v>1146</v>
      </c>
      <c r="B39" s="49" t="s">
        <v>1217</v>
      </c>
      <c r="C39" s="49" t="s">
        <v>1218</v>
      </c>
      <c r="D39" s="98" t="s">
        <v>2256</v>
      </c>
      <c r="E39" s="96" t="str">
        <f>B37</f>
        <v xml:space="preserve">TITOLO III - GESTIONI SPECIALI </v>
      </c>
      <c r="F39" s="97"/>
      <c r="G39" s="84">
        <f>SUBTOTAL(9,G37:G37)</f>
        <v>63050.37000000001</v>
      </c>
      <c r="H39" s="84">
        <f>SUBTOTAL(9,H37:H37)</f>
        <v>48564646.690000005</v>
      </c>
      <c r="I39" s="84">
        <f>SUBTOTAL(9,I37:I37)</f>
        <v>48529068.07</v>
      </c>
    </row>
    <row r="40" spans="1:44" s="76" customFormat="1" ht="16.149999999999999" customHeight="1" outlineLevel="2" x14ac:dyDescent="0.25">
      <c r="A40" s="85"/>
      <c r="B40" s="85" t="s">
        <v>2338</v>
      </c>
      <c r="C40" s="85"/>
      <c r="D40" s="86" t="str">
        <f>B40</f>
        <v xml:space="preserve">TITOLO IV - PARTITE DI GIRO </v>
      </c>
      <c r="E40" s="99" t="str">
        <f>CONCATENATE(C39,"   ",D39)</f>
        <v>4.1   ENTRATE AVENTI NATURA DI PARTITE DI GIRO</v>
      </c>
      <c r="F40" s="100"/>
      <c r="G40" s="101"/>
      <c r="H40" s="101"/>
      <c r="I40" s="101"/>
    </row>
    <row r="41" spans="1:44" s="76" customFormat="1" ht="16.149999999999999" customHeight="1" outlineLevel="2" x14ac:dyDescent="0.2">
      <c r="B41" s="76" t="s">
        <v>1285</v>
      </c>
      <c r="D41" s="103"/>
      <c r="E41" s="69" t="s">
        <v>1220</v>
      </c>
      <c r="F41" s="102" t="s">
        <v>2256</v>
      </c>
      <c r="G41" s="11">
        <f>SUMIFS(Entrate[RES_FIN TOT],Entrate[CodiceCat],ENTRATE!$E41)</f>
        <v>8085955.8299999963</v>
      </c>
      <c r="H41" s="11">
        <f>SUMIFS(Entrate[ACC_COM],Entrate[CodiceCat],ENTRATE!$E41)</f>
        <v>76391783.980000004</v>
      </c>
      <c r="I41" s="11">
        <f>SUMIFS(Entrate[INC_TOT],Entrate[CodiceCat],ENTRATE!$E41)</f>
        <v>71766187.200000018</v>
      </c>
    </row>
    <row r="42" spans="1:44" s="43" customFormat="1" ht="16.149999999999999" customHeight="1" x14ac:dyDescent="0.25">
      <c r="E42" s="96" t="str">
        <f>B40</f>
        <v xml:space="preserve">TITOLO IV - PARTITE DI GIRO </v>
      </c>
      <c r="F42" s="97"/>
      <c r="G42" s="104">
        <f>SUBTOTAL(9,G41:G41)</f>
        <v>8085955.8299999963</v>
      </c>
      <c r="H42" s="104">
        <f>SUBTOTAL(9,H41:H41)</f>
        <v>76391783.980000004</v>
      </c>
      <c r="I42" s="104">
        <f>SUBTOTAL(9,I41:I41)</f>
        <v>71766187.200000018</v>
      </c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</row>
    <row r="43" spans="1:44" x14ac:dyDescent="0.25">
      <c r="E43" s="105" t="s">
        <v>2339</v>
      </c>
      <c r="F43" s="106"/>
      <c r="G43" s="107">
        <f>G42+G39+G35+G19</f>
        <v>150660447.13</v>
      </c>
      <c r="H43" s="107">
        <f t="shared" ref="H43:I43" si="2">H42+H39+H35+H19</f>
        <v>555271954.35000014</v>
      </c>
      <c r="I43" s="107">
        <f t="shared" si="2"/>
        <v>524047969.28000009</v>
      </c>
    </row>
    <row r="44" spans="1:44" ht="25.5" customHeight="1" x14ac:dyDescent="0.25">
      <c r="E44" s="162" t="s">
        <v>2386</v>
      </c>
      <c r="F44" s="163"/>
      <c r="G44" s="164"/>
      <c r="H44" s="164"/>
      <c r="I44" s="164"/>
    </row>
  </sheetData>
  <pageMargins left="0.70000000000000007" right="0.70000000000000007" top="0.75" bottom="0.75" header="0.30000000000000004" footer="0.30000000000000004"/>
  <pageSetup paperSize="0" scale="82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4574-7EA1-4002-ABC1-771A5CC46127}">
  <dimension ref="A1:I45"/>
  <sheetViews>
    <sheetView topLeftCell="E1" workbookViewId="0">
      <selection activeCell="F50" sqref="F50"/>
    </sheetView>
  </sheetViews>
  <sheetFormatPr defaultColWidth="133.85546875" defaultRowHeight="12" outlineLevelRow="4" x14ac:dyDescent="0.25"/>
  <cols>
    <col min="1" max="4" width="30.7109375" style="42" hidden="1" customWidth="1"/>
    <col min="5" max="5" width="30.7109375" style="110" customWidth="1"/>
    <col min="6" max="6" width="52.85546875" style="110" customWidth="1"/>
    <col min="7" max="9" width="14.140625" style="111" bestFit="1" customWidth="1"/>
    <col min="10" max="10" width="35.7109375" style="42" customWidth="1"/>
    <col min="11" max="11" width="133.85546875" style="42" customWidth="1"/>
    <col min="12" max="16384" width="133.85546875" style="42"/>
  </cols>
  <sheetData>
    <row r="1" spans="1:9" ht="4.9000000000000004" customHeight="1" x14ac:dyDescent="0.25"/>
    <row r="2" spans="1:9" ht="30" customHeight="1" x14ac:dyDescent="0.25">
      <c r="G2" s="117"/>
      <c r="H2" s="119" t="s">
        <v>2342</v>
      </c>
      <c r="I2" s="118"/>
    </row>
    <row r="3" spans="1:9" ht="16.149999999999999" customHeight="1" x14ac:dyDescent="0.25">
      <c r="A3" s="45" t="s">
        <v>2</v>
      </c>
      <c r="B3" s="45" t="s">
        <v>3</v>
      </c>
      <c r="C3" s="45" t="s">
        <v>4</v>
      </c>
      <c r="D3" s="45" t="s">
        <v>2340</v>
      </c>
      <c r="E3" s="4" t="s">
        <v>6</v>
      </c>
      <c r="F3" s="5" t="s">
        <v>7</v>
      </c>
      <c r="G3" s="6" t="s">
        <v>1529</v>
      </c>
      <c r="H3" s="7" t="s">
        <v>1530</v>
      </c>
      <c r="I3" s="6" t="s">
        <v>1531</v>
      </c>
    </row>
    <row r="4" spans="1:9" s="43" customFormat="1" ht="16.149999999999999" customHeight="1" x14ac:dyDescent="0.25">
      <c r="A4" s="112"/>
      <c r="B4" s="112"/>
      <c r="C4" s="112"/>
      <c r="D4" s="112"/>
      <c r="E4" s="8" t="str">
        <f>CONCATENATE(C5,"   ",D5)</f>
        <v>1.1   FUNZIONAMENTO</v>
      </c>
      <c r="F4" s="8"/>
      <c r="G4" s="9"/>
      <c r="H4" s="9"/>
      <c r="I4" s="9"/>
    </row>
    <row r="5" spans="1:9" ht="16.149999999999999" customHeight="1" outlineLevel="4" x14ac:dyDescent="0.2">
      <c r="A5" s="49" t="s">
        <v>2341</v>
      </c>
      <c r="B5" s="49" t="s">
        <v>21</v>
      </c>
      <c r="C5" s="49" t="s">
        <v>22</v>
      </c>
      <c r="D5" s="50" t="s">
        <v>23</v>
      </c>
      <c r="E5" s="10" t="s">
        <v>24</v>
      </c>
      <c r="F5" s="10" t="s">
        <v>25</v>
      </c>
      <c r="G5" s="11">
        <f>SUMIFS(Uscite[RES_FIN TOT],Uscite[CodiceCat],$E5)</f>
        <v>444562.54</v>
      </c>
      <c r="H5" s="11">
        <f>SUMIFS(Uscite[IMP_COM],Uscite[CodiceCat],$E5)</f>
        <v>210243.55000000002</v>
      </c>
      <c r="I5" s="11">
        <f>SUMIFS(Uscite[PAG_TOT],Uscite[CodiceCat],$E5)</f>
        <v>230978.15000000002</v>
      </c>
    </row>
    <row r="6" spans="1:9" ht="16.149999999999999" customHeight="1" outlineLevel="4" x14ac:dyDescent="0.2">
      <c r="A6" s="49" t="s">
        <v>2341</v>
      </c>
      <c r="B6" s="49" t="s">
        <v>21</v>
      </c>
      <c r="C6" s="49" t="s">
        <v>22</v>
      </c>
      <c r="D6" s="50" t="s">
        <v>23</v>
      </c>
      <c r="E6" s="10" t="s">
        <v>47</v>
      </c>
      <c r="F6" s="10" t="s">
        <v>48</v>
      </c>
      <c r="G6" s="11">
        <f>SUMIFS(Uscite[RES_FIN TOT],Uscite[CodiceCat],$E6)</f>
        <v>9944084.0900000017</v>
      </c>
      <c r="H6" s="11">
        <f>SUMIFS(Uscite[IMP_COM],Uscite[CodiceCat],$E6)</f>
        <v>161222953.91000006</v>
      </c>
      <c r="I6" s="11">
        <f>SUMIFS(Uscite[PAG_TOT],Uscite[CodiceCat],$E6)</f>
        <v>157611673.05000004</v>
      </c>
    </row>
    <row r="7" spans="1:9" ht="16.149999999999999" customHeight="1" outlineLevel="4" x14ac:dyDescent="0.2">
      <c r="A7" s="49" t="s">
        <v>2341</v>
      </c>
      <c r="B7" s="49" t="s">
        <v>21</v>
      </c>
      <c r="C7" s="49" t="s">
        <v>22</v>
      </c>
      <c r="D7" s="50" t="s">
        <v>23</v>
      </c>
      <c r="E7" s="10" t="s">
        <v>142</v>
      </c>
      <c r="F7" s="10" t="s">
        <v>143</v>
      </c>
      <c r="G7" s="11">
        <f>SUMIFS(Uscite[RES_FIN TOT],Uscite[CodiceCat],$E7)</f>
        <v>35294511.599999994</v>
      </c>
      <c r="H7" s="11">
        <f>SUMIFS(Uscite[IMP_COM],Uscite[CodiceCat],$E7)</f>
        <v>63144902.649999999</v>
      </c>
      <c r="I7" s="11">
        <f>SUMIFS(Uscite[PAG_TOT],Uscite[CodiceCat],$E7)</f>
        <v>53520240.63000004</v>
      </c>
    </row>
    <row r="8" spans="1:9" ht="16.149999999999999" customHeight="1" outlineLevel="3" x14ac:dyDescent="0.25">
      <c r="A8" s="49"/>
      <c r="B8" s="49"/>
      <c r="C8" s="49"/>
      <c r="D8" s="113" t="s">
        <v>1533</v>
      </c>
      <c r="E8" s="12" t="str">
        <f>D8</f>
        <v xml:space="preserve">FUNZIONAMENTO </v>
      </c>
      <c r="F8" s="12"/>
      <c r="G8" s="13">
        <f>SUBTOTAL(9,G5:G7)</f>
        <v>45683158.229999997</v>
      </c>
      <c r="H8" s="13">
        <f>SUBTOTAL(9,H5:H7)</f>
        <v>224578100.11000007</v>
      </c>
      <c r="I8" s="13">
        <f>SUBTOTAL(9,I5:I7)</f>
        <v>211362891.8300001</v>
      </c>
    </row>
    <row r="9" spans="1:9" ht="16.149999999999999" customHeight="1" outlineLevel="3" x14ac:dyDescent="0.25">
      <c r="A9" s="49"/>
      <c r="B9" s="49"/>
      <c r="C9" s="49"/>
      <c r="D9" s="71"/>
      <c r="E9" s="14" t="str">
        <f>CONCATENATE(C10,"   ",D10)</f>
        <v>1.2   INTERVENTI DIVERSI</v>
      </c>
      <c r="F9" s="15"/>
      <c r="G9" s="16"/>
      <c r="H9" s="16"/>
      <c r="I9" s="16"/>
    </row>
    <row r="10" spans="1:9" ht="16.149999999999999" customHeight="1" outlineLevel="4" x14ac:dyDescent="0.2">
      <c r="A10" s="49" t="s">
        <v>2341</v>
      </c>
      <c r="B10" s="49" t="s">
        <v>21</v>
      </c>
      <c r="C10" s="49" t="s">
        <v>573</v>
      </c>
      <c r="D10" s="50" t="s">
        <v>574</v>
      </c>
      <c r="E10" s="10" t="s">
        <v>575</v>
      </c>
      <c r="F10" s="10" t="s">
        <v>576</v>
      </c>
      <c r="G10" s="11">
        <f>SUMIFS(Uscite[RES_FIN TOT],Uscite[CodiceCat],$E10)</f>
        <v>5091077.6400000006</v>
      </c>
      <c r="H10" s="11">
        <f>SUMIFS(Uscite[IMP_COM],Uscite[CodiceCat],$E10)</f>
        <v>8658561.629999999</v>
      </c>
      <c r="I10" s="11">
        <f>SUMIFS(Uscite[PAG_TOT],Uscite[CodiceCat],$E10)</f>
        <v>4967927.3099999996</v>
      </c>
    </row>
    <row r="11" spans="1:9" ht="16.149999999999999" customHeight="1" outlineLevel="4" x14ac:dyDescent="0.2">
      <c r="A11" s="49" t="s">
        <v>2341</v>
      </c>
      <c r="B11" s="49" t="s">
        <v>21</v>
      </c>
      <c r="C11" s="49" t="s">
        <v>573</v>
      </c>
      <c r="D11" s="50" t="s">
        <v>574</v>
      </c>
      <c r="E11" s="10" t="s">
        <v>627</v>
      </c>
      <c r="F11" s="10" t="s">
        <v>628</v>
      </c>
      <c r="G11" s="11">
        <f>SUMIFS(Uscite[RES_FIN TOT],Uscite[CodiceCat],$E11)</f>
        <v>14774030.18</v>
      </c>
      <c r="H11" s="11">
        <f>SUMIFS(Uscite[IMP_COM],Uscite[CodiceCat],$E11)</f>
        <v>23498975.709999997</v>
      </c>
      <c r="I11" s="11">
        <f>SUMIFS(Uscite[PAG_TOT],Uscite[CodiceCat],$E11)</f>
        <v>15075130.199999999</v>
      </c>
    </row>
    <row r="12" spans="1:9" ht="16.149999999999999" customHeight="1" outlineLevel="4" x14ac:dyDescent="0.2">
      <c r="A12" s="49" t="s">
        <v>2341</v>
      </c>
      <c r="B12" s="49" t="s">
        <v>21</v>
      </c>
      <c r="C12" s="49" t="s">
        <v>573</v>
      </c>
      <c r="D12" s="50" t="s">
        <v>574</v>
      </c>
      <c r="E12" s="10" t="s">
        <v>674</v>
      </c>
      <c r="F12" s="10" t="s">
        <v>675</v>
      </c>
      <c r="G12" s="11">
        <f>SUMIFS(Uscite[RES_FIN TOT],Uscite[CodiceCat],$E12)</f>
        <v>-2.0372679238045401E-12</v>
      </c>
      <c r="H12" s="11">
        <f>SUMIFS(Uscite[IMP_COM],Uscite[CodiceCat],$E12)</f>
        <v>3905887.91</v>
      </c>
      <c r="I12" s="11">
        <f>SUMIFS(Uscite[PAG_TOT],Uscite[CodiceCat],$E12)</f>
        <v>3905887.91</v>
      </c>
    </row>
    <row r="13" spans="1:9" ht="16.149999999999999" customHeight="1" outlineLevel="4" x14ac:dyDescent="0.2">
      <c r="A13" s="49" t="s">
        <v>2341</v>
      </c>
      <c r="B13" s="49" t="s">
        <v>21</v>
      </c>
      <c r="C13" s="49" t="s">
        <v>573</v>
      </c>
      <c r="D13" s="50" t="s">
        <v>574</v>
      </c>
      <c r="E13" s="10" t="s">
        <v>686</v>
      </c>
      <c r="F13" s="10" t="s">
        <v>687</v>
      </c>
      <c r="G13" s="11">
        <f>SUMIFS(Uscite[RES_FIN TOT],Uscite[CodiceCat],$E13)</f>
        <v>1494009.0499999998</v>
      </c>
      <c r="H13" s="11">
        <f>SUMIFS(Uscite[IMP_COM],Uscite[CodiceCat],$E13)</f>
        <v>12314797.130000001</v>
      </c>
      <c r="I13" s="11">
        <f>SUMIFS(Uscite[PAG_TOT],Uscite[CodiceCat],$E13)</f>
        <v>12335135.559999999</v>
      </c>
    </row>
    <row r="14" spans="1:9" ht="16.149999999999999" customHeight="1" outlineLevel="4" x14ac:dyDescent="0.2">
      <c r="A14" s="49" t="s">
        <v>2341</v>
      </c>
      <c r="B14" s="49" t="s">
        <v>21</v>
      </c>
      <c r="C14" s="49" t="s">
        <v>573</v>
      </c>
      <c r="D14" s="50" t="s">
        <v>574</v>
      </c>
      <c r="E14" s="10" t="s">
        <v>734</v>
      </c>
      <c r="F14" s="10" t="s">
        <v>735</v>
      </c>
      <c r="G14" s="11">
        <f>SUMIFS(Uscite[RES_FIN TOT],Uscite[CodiceCat],$E14)</f>
        <v>2012086.66</v>
      </c>
      <c r="H14" s="11">
        <f>SUMIFS(Uscite[IMP_COM],Uscite[CodiceCat],$E14)</f>
        <v>5407186.1800000006</v>
      </c>
      <c r="I14" s="11">
        <f>SUMIFS(Uscite[PAG_TOT],Uscite[CodiceCat],$E14)</f>
        <v>4435268.2700000005</v>
      </c>
    </row>
    <row r="15" spans="1:9" ht="16.149999999999999" customHeight="1" outlineLevel="4" x14ac:dyDescent="0.2">
      <c r="A15" s="49" t="s">
        <v>2341</v>
      </c>
      <c r="B15" s="49" t="s">
        <v>21</v>
      </c>
      <c r="C15" s="49" t="s">
        <v>573</v>
      </c>
      <c r="D15" s="50" t="s">
        <v>574</v>
      </c>
      <c r="E15" s="10" t="s">
        <v>766</v>
      </c>
      <c r="F15" s="10" t="s">
        <v>767</v>
      </c>
      <c r="G15" s="11">
        <f>SUMIFS(Uscite[RES_FIN TOT],Uscite[CodiceCat],$E15)</f>
        <v>41074.890000000036</v>
      </c>
      <c r="H15" s="11">
        <f>SUMIFS(Uscite[IMP_COM],Uscite[CodiceCat],$E15)</f>
        <v>1065642.2</v>
      </c>
      <c r="I15" s="11">
        <f>SUMIFS(Uscite[PAG_TOT],Uscite[CodiceCat],$E15)</f>
        <v>1024652.72</v>
      </c>
    </row>
    <row r="16" spans="1:9" ht="16.149999999999999" customHeight="1" outlineLevel="3" x14ac:dyDescent="0.25">
      <c r="A16" s="49"/>
      <c r="B16" s="49"/>
      <c r="C16" s="49"/>
      <c r="D16" s="113" t="s">
        <v>1534</v>
      </c>
      <c r="E16" s="12" t="str">
        <f>D16</f>
        <v xml:space="preserve">INTERVENTI DIVERSI </v>
      </c>
      <c r="F16" s="12"/>
      <c r="G16" s="13">
        <f>SUBTOTAL(9,G10:G15)</f>
        <v>23412278.420000002</v>
      </c>
      <c r="H16" s="13">
        <f>SUBTOTAL(9,H10:H15)</f>
        <v>54851050.760000005</v>
      </c>
      <c r="I16" s="13">
        <f>SUBTOTAL(9,I10:I15)</f>
        <v>41744001.969999999</v>
      </c>
    </row>
    <row r="17" spans="1:9" ht="16.149999999999999" customHeight="1" outlineLevel="3" x14ac:dyDescent="0.25">
      <c r="A17" s="49"/>
      <c r="B17" s="49"/>
      <c r="C17" s="49"/>
      <c r="D17" s="71"/>
      <c r="E17" s="17" t="str">
        <f>CONCATENATE(C18,"   ",D18)</f>
        <v>1.3   ONERI COMUNI</v>
      </c>
      <c r="F17" s="18"/>
      <c r="G17" s="16"/>
      <c r="H17" s="16"/>
      <c r="I17" s="16"/>
    </row>
    <row r="18" spans="1:9" ht="16.149999999999999" customHeight="1" outlineLevel="4" x14ac:dyDescent="0.2">
      <c r="A18" s="114" t="s">
        <v>20</v>
      </c>
      <c r="B18" s="114" t="s">
        <v>21</v>
      </c>
      <c r="C18" s="114" t="s">
        <v>803</v>
      </c>
      <c r="D18" s="115" t="s">
        <v>804</v>
      </c>
      <c r="E18" s="19" t="s">
        <v>805</v>
      </c>
      <c r="F18" s="19" t="s">
        <v>806</v>
      </c>
      <c r="G18" s="11">
        <f>SUMIFS(Uscite[RES_FIN TOT],Uscite[CodiceCat],$E18)</f>
        <v>0</v>
      </c>
      <c r="H18" s="11">
        <f>SUMIFS(Uscite[IMP_COM],Uscite[CodiceCat],$E18)</f>
        <v>0</v>
      </c>
      <c r="I18" s="11">
        <f>SUMIFS(Uscite[PAG_TOT],Uscite[CodiceCat],$E18)</f>
        <v>0</v>
      </c>
    </row>
    <row r="19" spans="1:9" ht="16.149999999999999" customHeight="1" outlineLevel="3" x14ac:dyDescent="0.25">
      <c r="A19" s="49"/>
      <c r="B19" s="49"/>
      <c r="C19" s="49"/>
      <c r="D19" s="115" t="s">
        <v>804</v>
      </c>
      <c r="E19" s="12" t="str">
        <f>D19</f>
        <v>ONERI COMUNI</v>
      </c>
      <c r="F19" s="12"/>
      <c r="G19" s="13">
        <f>SUBTOTAL(9,G18:G18)</f>
        <v>0</v>
      </c>
      <c r="H19" s="13">
        <f>SUBTOTAL(9,H18:H18)</f>
        <v>0</v>
      </c>
      <c r="I19" s="13">
        <f>SUBTOTAL(9,I18:I18)</f>
        <v>0</v>
      </c>
    </row>
    <row r="20" spans="1:9" ht="16.149999999999999" customHeight="1" outlineLevel="3" x14ac:dyDescent="0.25">
      <c r="A20" s="49"/>
      <c r="B20" s="49"/>
      <c r="C20" s="49"/>
      <c r="D20" s="71"/>
      <c r="E20" s="14" t="str">
        <f>CONCATENATE(C21,"   ",D21)</f>
        <v>1.4   ACCANTONAMENTO AL TRATTAMENTO DI FINE RAPPORTO</v>
      </c>
      <c r="F20" s="15"/>
      <c r="G20" s="16"/>
      <c r="H20" s="16"/>
      <c r="I20" s="16"/>
    </row>
    <row r="21" spans="1:9" ht="16.149999999999999" customHeight="1" outlineLevel="4" x14ac:dyDescent="0.2">
      <c r="A21" s="49" t="s">
        <v>2341</v>
      </c>
      <c r="B21" s="49" t="s">
        <v>21</v>
      </c>
      <c r="C21" s="49" t="s">
        <v>811</v>
      </c>
      <c r="D21" s="50" t="s">
        <v>814</v>
      </c>
      <c r="E21" s="10" t="s">
        <v>813</v>
      </c>
      <c r="F21" s="10" t="s">
        <v>814</v>
      </c>
      <c r="G21" s="11">
        <f>SUMIFS(Uscite[RES_FIN TOT],Uscite[CodiceCat],$E21)</f>
        <v>0</v>
      </c>
      <c r="H21" s="11">
        <f>SUMIFS(Uscite[IMP_COM],Uscite[CodiceCat],$E21)</f>
        <v>0</v>
      </c>
      <c r="I21" s="11">
        <f>SUMIFS(Uscite[PAG_TOT],Uscite[CodiceCat],$E21)</f>
        <v>0</v>
      </c>
    </row>
    <row r="22" spans="1:9" ht="16.149999999999999" customHeight="1" outlineLevel="3" x14ac:dyDescent="0.25">
      <c r="A22" s="49"/>
      <c r="B22" s="49"/>
      <c r="C22" s="49"/>
      <c r="D22" s="50" t="s">
        <v>833</v>
      </c>
      <c r="E22" s="12" t="str">
        <f>D22</f>
        <v>ACCANTONAMENTO A FONDO RISCHI ED ONERI</v>
      </c>
      <c r="F22" s="12"/>
      <c r="G22" s="13">
        <f>SUBTOTAL(9,G21:G21)</f>
        <v>0</v>
      </c>
      <c r="H22" s="13">
        <f>SUBTOTAL(9,H21:H21)</f>
        <v>0</v>
      </c>
      <c r="I22" s="13">
        <f>SUBTOTAL(9,I21:I21)</f>
        <v>0</v>
      </c>
    </row>
    <row r="23" spans="1:9" ht="16.149999999999999" customHeight="1" outlineLevel="3" x14ac:dyDescent="0.25">
      <c r="A23" s="49"/>
      <c r="B23" s="49"/>
      <c r="C23" s="49"/>
      <c r="D23" s="50"/>
      <c r="E23" s="14" t="str">
        <f>CONCATENATE(C24,"   ",D24)</f>
        <v>1.5   ACCANTONAMENTO A FONDO RISCHI ED ONERI</v>
      </c>
      <c r="F23" s="15"/>
      <c r="G23" s="16"/>
      <c r="H23" s="16"/>
      <c r="I23" s="16"/>
    </row>
    <row r="24" spans="1:9" ht="16.149999999999999" customHeight="1" outlineLevel="4" x14ac:dyDescent="0.2">
      <c r="A24" s="49" t="s">
        <v>2341</v>
      </c>
      <c r="B24" s="49" t="s">
        <v>21</v>
      </c>
      <c r="C24" s="49" t="s">
        <v>832</v>
      </c>
      <c r="D24" s="113" t="s">
        <v>833</v>
      </c>
      <c r="E24" s="20" t="s">
        <v>834</v>
      </c>
      <c r="F24" s="21" t="s">
        <v>833</v>
      </c>
      <c r="G24" s="11">
        <f>SUMIFS(Uscite[RES_FIN TOT],Uscite[CodiceCat],$E24)</f>
        <v>0</v>
      </c>
      <c r="H24" s="11">
        <f>SUMIFS(Uscite[IMP_COM],Uscite[CodiceCat],$E24)</f>
        <v>0</v>
      </c>
      <c r="I24" s="11">
        <f>SUMIFS(Uscite[PAG_TOT],Uscite[CodiceCat],$E24)</f>
        <v>0</v>
      </c>
    </row>
    <row r="25" spans="1:9" ht="16.149999999999999" customHeight="1" outlineLevel="3" x14ac:dyDescent="0.25">
      <c r="A25" s="49"/>
      <c r="B25" s="49"/>
      <c r="C25" s="49"/>
      <c r="D25" s="113" t="s">
        <v>833</v>
      </c>
      <c r="E25" s="12" t="str">
        <f>D25</f>
        <v>ACCANTONAMENTO A FONDO RISCHI ED ONERI</v>
      </c>
      <c r="F25" s="12"/>
      <c r="G25" s="13">
        <f>SUBTOTAL(9,G24:G24)</f>
        <v>0</v>
      </c>
      <c r="H25" s="13">
        <f>SUBTOTAL(9,H24:H24)</f>
        <v>0</v>
      </c>
      <c r="I25" s="13">
        <f>SUBTOTAL(9,I24:I24)</f>
        <v>0</v>
      </c>
    </row>
    <row r="26" spans="1:9" ht="16.149999999999999" customHeight="1" outlineLevel="2" x14ac:dyDescent="0.25">
      <c r="A26" s="49"/>
      <c r="B26" s="71" t="s">
        <v>1535</v>
      </c>
      <c r="C26" s="49"/>
      <c r="D26" s="50"/>
      <c r="E26" s="22" t="str">
        <f>B26</f>
        <v xml:space="preserve">TITOLO I - USCITE CORRENTI </v>
      </c>
      <c r="F26" s="22"/>
      <c r="G26" s="23">
        <f>SUBTOTAL(9,G5:G25)</f>
        <v>69095436.649999991</v>
      </c>
      <c r="H26" s="23">
        <f>SUBTOTAL(9,H5:H25)-H24</f>
        <v>279429150.87000006</v>
      </c>
      <c r="I26" s="23">
        <f>SUBTOTAL(9,I5:I25)</f>
        <v>253106893.8000001</v>
      </c>
    </row>
    <row r="27" spans="1:9" ht="16.149999999999999" customHeight="1" outlineLevel="2" x14ac:dyDescent="0.25">
      <c r="A27" s="49"/>
      <c r="B27" s="71"/>
      <c r="C27" s="49"/>
      <c r="D27" s="50"/>
      <c r="E27" s="24" t="str">
        <f>CONCATENATE(C28,"   ",D28)</f>
        <v>2.1   INVESTIMENTI</v>
      </c>
      <c r="F27" s="25"/>
      <c r="G27" s="26"/>
      <c r="H27" s="26"/>
      <c r="I27" s="26"/>
    </row>
    <row r="28" spans="1:9" ht="16.149999999999999" customHeight="1" outlineLevel="4" x14ac:dyDescent="0.2">
      <c r="A28" s="49" t="s">
        <v>2341</v>
      </c>
      <c r="B28" s="49" t="s">
        <v>852</v>
      </c>
      <c r="C28" s="49" t="s">
        <v>853</v>
      </c>
      <c r="D28" s="50" t="s">
        <v>854</v>
      </c>
      <c r="E28" s="19" t="s">
        <v>865</v>
      </c>
      <c r="F28" s="19" t="s">
        <v>866</v>
      </c>
      <c r="G28" s="11">
        <f>SUMIFS(Uscite[RES_FIN TOT],Uscite[CodiceCat],$E28)</f>
        <v>1796628.7400000002</v>
      </c>
      <c r="H28" s="11">
        <f>SUMIFS(Uscite[IMP_COM],Uscite[CodiceCat],$E28)</f>
        <v>1935613</v>
      </c>
      <c r="I28" s="11">
        <f>SUMIFS(Uscite[PAG_TOT],Uscite[CodiceCat],$E28)</f>
        <v>2158694.14</v>
      </c>
    </row>
    <row r="29" spans="1:9" ht="16.149999999999999" customHeight="1" outlineLevel="4" x14ac:dyDescent="0.2">
      <c r="A29" s="49" t="s">
        <v>2341</v>
      </c>
      <c r="B29" s="49" t="s">
        <v>852</v>
      </c>
      <c r="C29" s="49" t="s">
        <v>853</v>
      </c>
      <c r="D29" s="50" t="s">
        <v>854</v>
      </c>
      <c r="E29" s="19" t="s">
        <v>911</v>
      </c>
      <c r="F29" s="19" t="s">
        <v>912</v>
      </c>
      <c r="G29" s="11">
        <f>SUMIFS(Uscite[RES_FIN TOT],Uscite[CodiceCat],$E29)</f>
        <v>39907861.029999986</v>
      </c>
      <c r="H29" s="11">
        <f>SUMIFS(Uscite[IMP_COM],Uscite[CodiceCat],$E29)</f>
        <v>53819611.879999995</v>
      </c>
      <c r="I29" s="11">
        <f>SUMIFS(Uscite[PAG_TOT],Uscite[CodiceCat],$E29)</f>
        <v>31581010.5</v>
      </c>
    </row>
    <row r="30" spans="1:9" ht="16.149999999999999" customHeight="1" outlineLevel="4" x14ac:dyDescent="0.2">
      <c r="A30" s="49" t="s">
        <v>2341</v>
      </c>
      <c r="B30" s="49" t="s">
        <v>852</v>
      </c>
      <c r="C30" s="49" t="s">
        <v>853</v>
      </c>
      <c r="D30" s="50" t="s">
        <v>854</v>
      </c>
      <c r="E30" s="19" t="s">
        <v>1110</v>
      </c>
      <c r="F30" s="19" t="s">
        <v>1111</v>
      </c>
      <c r="G30" s="11">
        <f>SUMIFS(Uscite[RES_FIN TOT],Uscite[CodiceCat],$E30)</f>
        <v>43534</v>
      </c>
      <c r="H30" s="11">
        <f>SUMIFS(Uscite[IMP_COM],Uscite[CodiceCat],$E30)</f>
        <v>0</v>
      </c>
      <c r="I30" s="11">
        <f>SUMIFS(Uscite[PAG_TOT],Uscite[CodiceCat],$E30)</f>
        <v>0</v>
      </c>
    </row>
    <row r="31" spans="1:9" ht="16.149999999999999" customHeight="1" outlineLevel="4" x14ac:dyDescent="0.2">
      <c r="A31" s="49" t="s">
        <v>2341</v>
      </c>
      <c r="B31" s="49" t="s">
        <v>852</v>
      </c>
      <c r="C31" s="49" t="s">
        <v>853</v>
      </c>
      <c r="D31" s="50" t="s">
        <v>854</v>
      </c>
      <c r="E31" s="19" t="s">
        <v>1133</v>
      </c>
      <c r="F31" s="19" t="s">
        <v>1134</v>
      </c>
      <c r="G31" s="11">
        <f>SUMIFS(Uscite[RES_FIN TOT],Uscite[CodiceCat],$E31)</f>
        <v>160</v>
      </c>
      <c r="H31" s="11">
        <f>SUMIFS(Uscite[IMP_COM],Uscite[CodiceCat],$E31)</f>
        <v>0</v>
      </c>
      <c r="I31" s="11">
        <f>SUMIFS(Uscite[PAG_TOT],Uscite[CodiceCat],$E31)</f>
        <v>0</v>
      </c>
    </row>
    <row r="32" spans="1:9" ht="26.25" customHeight="1" outlineLevel="4" x14ac:dyDescent="0.2">
      <c r="A32" s="49" t="s">
        <v>2341</v>
      </c>
      <c r="B32" s="49" t="s">
        <v>852</v>
      </c>
      <c r="C32" s="49" t="s">
        <v>853</v>
      </c>
      <c r="D32" s="50" t="s">
        <v>854</v>
      </c>
      <c r="E32" s="19" t="s">
        <v>855</v>
      </c>
      <c r="F32" s="19" t="s">
        <v>856</v>
      </c>
      <c r="G32" s="11">
        <f>SUMIFS(Uscite[RES_FIN TOT],Uscite[CodiceCat],$E32)</f>
        <v>126104.64</v>
      </c>
      <c r="H32" s="11">
        <f>SUMIFS(Uscite[IMP_COM],Uscite[CodiceCat],$E32)</f>
        <v>20053747.09</v>
      </c>
      <c r="I32" s="11">
        <f>SUMIFS(Uscite[PAG_TOT],Uscite[CodiceCat],$E32)</f>
        <v>19952324.93</v>
      </c>
    </row>
    <row r="33" spans="1:9" ht="16.149999999999999" customHeight="1" outlineLevel="3" x14ac:dyDescent="0.25">
      <c r="A33" s="49"/>
      <c r="B33" s="49"/>
      <c r="C33" s="49"/>
      <c r="D33" s="113" t="s">
        <v>1536</v>
      </c>
      <c r="E33" s="12" t="str">
        <f>D33</f>
        <v xml:space="preserve">INVESTIMENTI </v>
      </c>
      <c r="F33" s="12"/>
      <c r="G33" s="13">
        <f>SUBTOTAL(9,G28:G32)</f>
        <v>41874288.409999989</v>
      </c>
      <c r="H33" s="13">
        <f>SUBTOTAL(9,H28:H32)</f>
        <v>75808971.969999999</v>
      </c>
      <c r="I33" s="13">
        <f>SUBTOTAL(9,I28:I32)</f>
        <v>53692029.57</v>
      </c>
    </row>
    <row r="34" spans="1:9" ht="16.149999999999999" customHeight="1" outlineLevel="2" x14ac:dyDescent="0.25">
      <c r="A34" s="49"/>
      <c r="B34" s="71" t="s">
        <v>1537</v>
      </c>
      <c r="C34" s="49"/>
      <c r="D34" s="50"/>
      <c r="E34" s="22" t="str">
        <f>B34</f>
        <v xml:space="preserve">TITOLO II - USCITE IN CONTO CAPITALE </v>
      </c>
      <c r="F34" s="22"/>
      <c r="G34" s="23">
        <f>SUBTOTAL(9,G28:G32)</f>
        <v>41874288.409999989</v>
      </c>
      <c r="H34" s="23">
        <f>SUBTOTAL(9,H28:H32)</f>
        <v>75808971.969999999</v>
      </c>
      <c r="I34" s="23">
        <f>SUBTOTAL(9,I28:I32)</f>
        <v>53692029.57</v>
      </c>
    </row>
    <row r="35" spans="1:9" ht="16.149999999999999" customHeight="1" outlineLevel="1" x14ac:dyDescent="0.25">
      <c r="A35" s="71"/>
      <c r="B35" s="49"/>
      <c r="C35" s="49"/>
      <c r="D35" s="49"/>
      <c r="E35" s="14" t="str">
        <f>CONCATENATE(C36,"   ",D36)</f>
        <v>3.1   USCITE GESTIONI SPECIALI</v>
      </c>
      <c r="F35" s="27"/>
      <c r="G35" s="28"/>
      <c r="H35" s="28"/>
      <c r="I35" s="28"/>
    </row>
    <row r="36" spans="1:9" ht="16.149999999999999" customHeight="1" outlineLevel="4" x14ac:dyDescent="0.2">
      <c r="A36" s="49" t="s">
        <v>1146</v>
      </c>
      <c r="B36" s="49" t="s">
        <v>1147</v>
      </c>
      <c r="C36" s="49" t="s">
        <v>1148</v>
      </c>
      <c r="D36" s="50" t="s">
        <v>1149</v>
      </c>
      <c r="E36" s="29" t="s">
        <v>1150</v>
      </c>
      <c r="F36" s="29" t="s">
        <v>1149</v>
      </c>
      <c r="G36" s="11">
        <f>SUMIFS(Uscite[RES_FIN TOT],Uscite[CodiceCat],$E36)</f>
        <v>23545926.349999998</v>
      </c>
      <c r="H36" s="11">
        <f>SUMIFS(Uscite[IMP_COM],Uscite[CodiceCat],$E36)</f>
        <v>48564646.679999992</v>
      </c>
      <c r="I36" s="11">
        <f>SUMIFS(Uscite[PAG_TOT],Uscite[CodiceCat],$E36)</f>
        <v>35216777.850000001</v>
      </c>
    </row>
    <row r="37" spans="1:9" ht="16.149999999999999" customHeight="1" outlineLevel="3" x14ac:dyDescent="0.25">
      <c r="A37" s="49"/>
      <c r="B37" s="49"/>
      <c r="C37" s="49"/>
      <c r="D37" s="113" t="s">
        <v>1538</v>
      </c>
      <c r="E37" s="30" t="str">
        <f>D37</f>
        <v xml:space="preserve">USCITE GESTIONI SPECIALI </v>
      </c>
      <c r="F37" s="30"/>
      <c r="G37" s="31">
        <f>SUBTOTAL(9,G36:G36)</f>
        <v>23545926.349999998</v>
      </c>
      <c r="H37" s="31">
        <f>SUBTOTAL(9,H36:H36)</f>
        <v>48564646.679999992</v>
      </c>
      <c r="I37" s="31">
        <f>SUBTOTAL(9,I36:I36)</f>
        <v>35216777.850000001</v>
      </c>
    </row>
    <row r="38" spans="1:9" ht="16.149999999999999" customHeight="1" outlineLevel="2" x14ac:dyDescent="0.25">
      <c r="A38" s="49"/>
      <c r="B38" s="71" t="s">
        <v>1283</v>
      </c>
      <c r="C38" s="49"/>
      <c r="D38" s="50"/>
      <c r="E38" s="22" t="str">
        <f>B38</f>
        <v>TITOLO III - GESTIONI SPECIALI Totale</v>
      </c>
      <c r="F38" s="22"/>
      <c r="G38" s="23">
        <f>SUBTOTAL(9,G36:G36)</f>
        <v>23545926.349999998</v>
      </c>
      <c r="H38" s="23">
        <f>SUBTOTAL(9,H36:H36)</f>
        <v>48564646.679999992</v>
      </c>
      <c r="I38" s="23">
        <f>SUBTOTAL(9,I36:I36)</f>
        <v>35216777.850000001</v>
      </c>
    </row>
    <row r="39" spans="1:9" ht="16.149999999999999" customHeight="1" outlineLevel="2" x14ac:dyDescent="0.25">
      <c r="A39" s="49"/>
      <c r="B39" s="71"/>
      <c r="C39" s="49"/>
      <c r="D39" s="49"/>
      <c r="E39" s="17" t="str">
        <f>CONCATENATE(C40,"   ",D40)</f>
        <v>4.1   USCITE AVENTI NATURA DI PARTITE DI GIRO</v>
      </c>
      <c r="F39" s="32"/>
      <c r="G39" s="33"/>
      <c r="H39" s="33"/>
      <c r="I39" s="33"/>
    </row>
    <row r="40" spans="1:9" ht="16.149999999999999" customHeight="1" outlineLevel="4" x14ac:dyDescent="0.2">
      <c r="A40" s="49" t="s">
        <v>1146</v>
      </c>
      <c r="B40" s="49" t="s">
        <v>1217</v>
      </c>
      <c r="C40" s="49" t="s">
        <v>1218</v>
      </c>
      <c r="D40" s="50" t="s">
        <v>1219</v>
      </c>
      <c r="E40" s="29" t="s">
        <v>1220</v>
      </c>
      <c r="F40" s="29" t="s">
        <v>1219</v>
      </c>
      <c r="G40" s="11">
        <f>SUMIFS(Uscite[RES_FIN TOT],Uscite[CodiceCat],$E40)</f>
        <v>20383147.34</v>
      </c>
      <c r="H40" s="11">
        <f>SUMIFS(Uscite[IMP_COM],Uscite[CodiceCat],$E40)</f>
        <v>76391783.980000004</v>
      </c>
      <c r="I40" s="11">
        <f>SUMIFS(Uscite[PAG_TOT],Uscite[CodiceCat],$E40)</f>
        <v>64649500.059999995</v>
      </c>
    </row>
    <row r="41" spans="1:9" ht="16.149999999999999" customHeight="1" outlineLevel="3" x14ac:dyDescent="0.25">
      <c r="A41" s="63"/>
      <c r="B41" s="63"/>
      <c r="C41" s="63"/>
      <c r="D41" s="85" t="s">
        <v>1539</v>
      </c>
      <c r="E41" s="30" t="str">
        <f>D41</f>
        <v xml:space="preserve">USCITE AVENTI NATURA DI PARTITE DI GIRO </v>
      </c>
      <c r="F41" s="30"/>
      <c r="G41" s="31">
        <f>SUBTOTAL(9,G40:G40)</f>
        <v>20383147.34</v>
      </c>
      <c r="H41" s="31">
        <f>SUBTOTAL(9,H40:H40)</f>
        <v>76391783.980000004</v>
      </c>
      <c r="I41" s="31">
        <f>SUBTOTAL(9,I40:I40)</f>
        <v>64649500.059999995</v>
      </c>
    </row>
    <row r="42" spans="1:9" ht="16.149999999999999" customHeight="1" outlineLevel="2" x14ac:dyDescent="0.25">
      <c r="A42" s="63"/>
      <c r="B42" s="85" t="s">
        <v>1284</v>
      </c>
      <c r="C42" s="63"/>
      <c r="D42" s="63"/>
      <c r="E42" s="22" t="str">
        <f>B42</f>
        <v>TITOLO IV - PARTITE DI GIRO Totale</v>
      </c>
      <c r="F42" s="22"/>
      <c r="G42" s="23">
        <f>SUBTOTAL(9,G40:G40)</f>
        <v>20383147.34</v>
      </c>
      <c r="H42" s="23">
        <f>SUBTOTAL(9,H40:H40)</f>
        <v>76391783.980000004</v>
      </c>
      <c r="I42" s="23">
        <f>SUBTOTAL(9,I40:I40)</f>
        <v>64649500.059999995</v>
      </c>
    </row>
    <row r="43" spans="1:9" ht="16.149999999999999" customHeight="1" x14ac:dyDescent="0.25">
      <c r="A43" s="85" t="s">
        <v>1285</v>
      </c>
      <c r="B43" s="63"/>
      <c r="C43" s="63"/>
      <c r="D43" s="63"/>
      <c r="E43" s="34" t="s">
        <v>1532</v>
      </c>
      <c r="F43" s="35"/>
      <c r="G43" s="36">
        <f>G26+G34+G38+G42</f>
        <v>154898798.74999997</v>
      </c>
      <c r="H43" s="36">
        <f>H26+H34+H38+H42</f>
        <v>480194553.50000006</v>
      </c>
      <c r="I43" s="36">
        <f>I26+I34+I38+I42</f>
        <v>406665201.28000015</v>
      </c>
    </row>
    <row r="44" spans="1:9" ht="22.5" customHeight="1" x14ac:dyDescent="0.25">
      <c r="E44" s="162" t="s">
        <v>2386</v>
      </c>
      <c r="F44" s="163"/>
      <c r="G44" s="163"/>
      <c r="H44" s="163"/>
      <c r="I44" s="163"/>
    </row>
    <row r="45" spans="1:9" x14ac:dyDescent="0.25">
      <c r="E45" s="42"/>
      <c r="F45" s="42"/>
      <c r="G45" s="116"/>
      <c r="H45" s="116"/>
      <c r="I45" s="116"/>
    </row>
  </sheetData>
  <pageMargins left="0.70000000000000007" right="0.70000000000000007" top="0.75" bottom="0.75" header="0.30000000000000004" footer="0.30000000000000004"/>
  <pageSetup paperSize="0" scale="82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1E85-7AB8-4062-BD23-2268EEB390E0}">
  <dimension ref="A1:B17"/>
  <sheetViews>
    <sheetView workbookViewId="0">
      <selection activeCell="B26" sqref="B26"/>
    </sheetView>
  </sheetViews>
  <sheetFormatPr defaultRowHeight="12" x14ac:dyDescent="0.2"/>
  <cols>
    <col min="1" max="1" width="65.42578125" style="122" customWidth="1"/>
    <col min="2" max="2" width="15.5703125" style="122" customWidth="1"/>
    <col min="3" max="16384" width="9.140625" style="122"/>
  </cols>
  <sheetData>
    <row r="1" spans="1:2" ht="24" customHeight="1" x14ac:dyDescent="0.2">
      <c r="A1" s="157" t="s">
        <v>2343</v>
      </c>
      <c r="B1" s="157"/>
    </row>
    <row r="2" spans="1:2" ht="24" customHeight="1" x14ac:dyDescent="0.2">
      <c r="A2" s="158" t="s">
        <v>2344</v>
      </c>
      <c r="B2" s="160" t="s">
        <v>2345</v>
      </c>
    </row>
    <row r="3" spans="1:2" ht="24" customHeight="1" x14ac:dyDescent="0.2">
      <c r="A3" s="159"/>
      <c r="B3" s="161"/>
    </row>
    <row r="4" spans="1:2" ht="24" customHeight="1" x14ac:dyDescent="0.2">
      <c r="A4" s="123" t="s">
        <v>2346</v>
      </c>
      <c r="B4" s="124">
        <v>331443442.37766641</v>
      </c>
    </row>
    <row r="5" spans="1:2" ht="24" customHeight="1" x14ac:dyDescent="0.2">
      <c r="A5" s="123" t="s">
        <v>2347</v>
      </c>
      <c r="B5" s="125">
        <v>321784315.8277061</v>
      </c>
    </row>
    <row r="6" spans="1:2" ht="24" customHeight="1" x14ac:dyDescent="0.2">
      <c r="A6" s="126" t="s">
        <v>2348</v>
      </c>
      <c r="B6" s="127">
        <f>B4-B5</f>
        <v>9659126.5499603152</v>
      </c>
    </row>
    <row r="7" spans="1:2" ht="24" customHeight="1" x14ac:dyDescent="0.2">
      <c r="A7" s="123" t="s">
        <v>2349</v>
      </c>
      <c r="B7" s="125">
        <v>-247876.12666666694</v>
      </c>
    </row>
    <row r="8" spans="1:2" ht="24" customHeight="1" x14ac:dyDescent="0.2">
      <c r="A8" s="123" t="s">
        <v>2350</v>
      </c>
      <c r="B8" s="125">
        <v>0</v>
      </c>
    </row>
    <row r="9" spans="1:2" ht="24" customHeight="1" x14ac:dyDescent="0.2">
      <c r="A9" s="126" t="s">
        <v>2351</v>
      </c>
      <c r="B9" s="127">
        <f>B6+B7+B8</f>
        <v>9411250.4232936483</v>
      </c>
    </row>
    <row r="10" spans="1:2" ht="24" customHeight="1" x14ac:dyDescent="0.2">
      <c r="A10" s="128" t="s">
        <v>2352</v>
      </c>
      <c r="B10" s="129">
        <v>9346122.2052500099</v>
      </c>
    </row>
    <row r="11" spans="1:2" ht="30" customHeight="1" x14ac:dyDescent="0.2">
      <c r="A11" s="130" t="s">
        <v>2353</v>
      </c>
      <c r="B11" s="131">
        <f>(B9-B10)</f>
        <v>65128.218043638393</v>
      </c>
    </row>
    <row r="12" spans="1:2" ht="24" customHeight="1" x14ac:dyDescent="0.2"/>
    <row r="13" spans="1:2" ht="24" customHeight="1" x14ac:dyDescent="0.2">
      <c r="B13" s="132"/>
    </row>
    <row r="14" spans="1:2" ht="24" customHeight="1" x14ac:dyDescent="0.2">
      <c r="B14" s="133"/>
    </row>
    <row r="17" spans="2:2" x14ac:dyDescent="0.2">
      <c r="B17" s="133"/>
    </row>
  </sheetData>
  <mergeCells count="3">
    <mergeCell ref="A1:B1"/>
    <mergeCell ref="A2:A3"/>
    <mergeCell ref="B2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9854-DC5C-4ED0-B70D-74942058FA55}">
  <dimension ref="A1:E28"/>
  <sheetViews>
    <sheetView workbookViewId="0">
      <selection activeCell="C10" sqref="C10"/>
    </sheetView>
  </sheetViews>
  <sheetFormatPr defaultRowHeight="12" x14ac:dyDescent="0.2"/>
  <cols>
    <col min="1" max="1" width="31" style="122" customWidth="1"/>
    <col min="2" max="2" width="16.140625" style="122" customWidth="1"/>
    <col min="3" max="3" width="31" style="122" customWidth="1"/>
    <col min="4" max="4" width="16.140625" style="122" customWidth="1"/>
    <col min="5" max="5" width="24.7109375" style="122" customWidth="1"/>
    <col min="6" max="16384" width="9.140625" style="122"/>
  </cols>
  <sheetData>
    <row r="1" spans="1:4" ht="24" customHeight="1" x14ac:dyDescent="0.2">
      <c r="A1" s="136" t="s">
        <v>2385</v>
      </c>
      <c r="B1" s="136"/>
      <c r="C1" s="136"/>
      <c r="D1" s="136"/>
    </row>
    <row r="2" spans="1:4" ht="24" customHeight="1" x14ac:dyDescent="0.2">
      <c r="A2" s="137" t="s">
        <v>2354</v>
      </c>
      <c r="B2" s="138" t="s">
        <v>2355</v>
      </c>
      <c r="C2" s="137" t="s">
        <v>2356</v>
      </c>
      <c r="D2" s="138" t="s">
        <v>2355</v>
      </c>
    </row>
    <row r="3" spans="1:4" ht="35.25" customHeight="1" x14ac:dyDescent="0.2">
      <c r="A3" s="139" t="s">
        <v>2357</v>
      </c>
      <c r="B3" s="140"/>
      <c r="C3" s="141" t="s">
        <v>2358</v>
      </c>
      <c r="D3" s="142"/>
    </row>
    <row r="4" spans="1:4" ht="24" customHeight="1" x14ac:dyDescent="0.2">
      <c r="A4" s="141" t="s">
        <v>2359</v>
      </c>
      <c r="B4" s="142"/>
      <c r="C4" s="141" t="s">
        <v>2360</v>
      </c>
      <c r="D4" s="142"/>
    </row>
    <row r="5" spans="1:4" ht="24" customHeight="1" x14ac:dyDescent="0.2">
      <c r="A5" s="143" t="s">
        <v>2361</v>
      </c>
      <c r="B5" s="142">
        <v>3532940.2258665995</v>
      </c>
      <c r="C5" s="143" t="s">
        <v>2362</v>
      </c>
      <c r="D5" s="142">
        <v>653847341</v>
      </c>
    </row>
    <row r="6" spans="1:4" ht="24" customHeight="1" x14ac:dyDescent="0.2">
      <c r="A6" s="143" t="s">
        <v>2363</v>
      </c>
      <c r="B6" s="142">
        <v>587161595.65468597</v>
      </c>
      <c r="C6" s="143" t="s">
        <v>2364</v>
      </c>
      <c r="D6" s="142">
        <v>16790390.403253257</v>
      </c>
    </row>
    <row r="7" spans="1:4" ht="24" customHeight="1" x14ac:dyDescent="0.2">
      <c r="A7" s="143" t="s">
        <v>2365</v>
      </c>
      <c r="B7" s="142">
        <v>30728900.423161604</v>
      </c>
      <c r="C7" s="143" t="s">
        <v>2366</v>
      </c>
      <c r="D7" s="142">
        <v>-18999285.5</v>
      </c>
    </row>
    <row r="8" spans="1:4" ht="24" customHeight="1" x14ac:dyDescent="0.2">
      <c r="A8" s="141" t="s">
        <v>2367</v>
      </c>
      <c r="B8" s="144">
        <f>B5+B6+B7</f>
        <v>621423436.30371416</v>
      </c>
      <c r="C8" s="143" t="s">
        <v>2368</v>
      </c>
      <c r="D8" s="142">
        <v>65128.218043638393</v>
      </c>
    </row>
    <row r="9" spans="1:4" ht="24" customHeight="1" x14ac:dyDescent="0.2">
      <c r="A9" s="141" t="s">
        <v>2369</v>
      </c>
      <c r="B9" s="142"/>
      <c r="C9" s="141" t="s">
        <v>2370</v>
      </c>
      <c r="D9" s="144">
        <f>D5+D6+D7+D8</f>
        <v>651703574.121297</v>
      </c>
    </row>
    <row r="10" spans="1:4" ht="24" customHeight="1" x14ac:dyDescent="0.2">
      <c r="A10" s="143" t="s">
        <v>2371</v>
      </c>
      <c r="B10" s="142">
        <v>1475882.09</v>
      </c>
      <c r="C10" s="141"/>
      <c r="D10" s="142"/>
    </row>
    <row r="11" spans="1:4" ht="24" customHeight="1" x14ac:dyDescent="0.2">
      <c r="A11" s="143" t="s">
        <v>2372</v>
      </c>
      <c r="B11" s="142">
        <v>150660447.13</v>
      </c>
      <c r="C11" s="141" t="s">
        <v>2373</v>
      </c>
      <c r="D11" s="144">
        <v>133491343.88000001</v>
      </c>
    </row>
    <row r="12" spans="1:4" ht="24" customHeight="1" x14ac:dyDescent="0.2">
      <c r="A12" s="143" t="s">
        <v>2374</v>
      </c>
      <c r="B12" s="142">
        <v>0</v>
      </c>
      <c r="C12" s="141" t="s">
        <v>2375</v>
      </c>
      <c r="D12" s="144">
        <f>D13+D14</f>
        <v>14047006.699999999</v>
      </c>
    </row>
    <row r="13" spans="1:4" ht="24" customHeight="1" x14ac:dyDescent="0.2">
      <c r="A13" s="143" t="s">
        <v>2376</v>
      </c>
      <c r="B13" s="142">
        <v>1073771755.5299993</v>
      </c>
      <c r="C13" s="145" t="s">
        <v>2377</v>
      </c>
      <c r="D13" s="142">
        <v>66489.53</v>
      </c>
    </row>
    <row r="14" spans="1:4" ht="24" customHeight="1" x14ac:dyDescent="0.2">
      <c r="A14" s="141" t="s">
        <v>2367</v>
      </c>
      <c r="B14" s="144">
        <f>B10+B11+B12+B16+B13</f>
        <v>1225908084.7499993</v>
      </c>
      <c r="C14" s="145" t="s">
        <v>2378</v>
      </c>
      <c r="D14" s="142">
        <v>13980517.17</v>
      </c>
    </row>
    <row r="15" spans="1:4" ht="24" customHeight="1" x14ac:dyDescent="0.2">
      <c r="A15" s="143"/>
      <c r="B15" s="142"/>
      <c r="C15" s="146" t="s">
        <v>2379</v>
      </c>
      <c r="D15" s="142">
        <v>185216308.01000005</v>
      </c>
    </row>
    <row r="16" spans="1:4" ht="27.75" customHeight="1" x14ac:dyDescent="0.2">
      <c r="A16" s="143"/>
      <c r="B16" s="142"/>
      <c r="C16" s="147" t="s">
        <v>2380</v>
      </c>
      <c r="D16" s="142">
        <v>854898798.75</v>
      </c>
    </row>
    <row r="17" spans="1:5" ht="24" customHeight="1" x14ac:dyDescent="0.2">
      <c r="A17" s="148"/>
      <c r="B17" s="148"/>
      <c r="C17" s="149"/>
      <c r="D17" s="148"/>
    </row>
    <row r="18" spans="1:5" ht="24" customHeight="1" x14ac:dyDescent="0.2">
      <c r="A18" s="150" t="s">
        <v>2381</v>
      </c>
      <c r="B18" s="151">
        <v>8858298.7400000002</v>
      </c>
      <c r="C18" s="152" t="s">
        <v>2382</v>
      </c>
      <c r="D18" s="151">
        <v>16832788.18333333</v>
      </c>
    </row>
    <row r="19" spans="1:5" ht="24" customHeight="1" x14ac:dyDescent="0.2">
      <c r="A19" s="150" t="s">
        <v>2383</v>
      </c>
      <c r="B19" s="153">
        <f>B3+B8+B14+B18</f>
        <v>1856189819.7937133</v>
      </c>
      <c r="C19" s="150" t="s">
        <v>2384</v>
      </c>
      <c r="D19" s="153">
        <f>D9+D10+D12+D18+D15+D16+D11</f>
        <v>1856189819.6446304</v>
      </c>
    </row>
    <row r="20" spans="1:5" ht="24" customHeight="1" x14ac:dyDescent="0.2"/>
    <row r="21" spans="1:5" ht="24" customHeight="1" x14ac:dyDescent="0.2">
      <c r="D21" s="133"/>
    </row>
    <row r="22" spans="1:5" ht="24" customHeight="1" x14ac:dyDescent="0.2">
      <c r="B22" s="133"/>
      <c r="C22" s="134"/>
      <c r="D22" s="133"/>
    </row>
    <row r="23" spans="1:5" ht="24" customHeight="1" x14ac:dyDescent="0.2">
      <c r="B23" s="133"/>
      <c r="D23" s="133"/>
    </row>
    <row r="24" spans="1:5" ht="24" customHeight="1" x14ac:dyDescent="0.2"/>
    <row r="25" spans="1:5" ht="24" customHeight="1" x14ac:dyDescent="0.2">
      <c r="E25" s="135"/>
    </row>
    <row r="26" spans="1:5" ht="24" customHeight="1" x14ac:dyDescent="0.2">
      <c r="E26" s="135"/>
    </row>
    <row r="27" spans="1:5" ht="24" customHeight="1" x14ac:dyDescent="0.2">
      <c r="E27" s="135"/>
    </row>
    <row r="28" spans="1:5" ht="24" customHeight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61"/>
  <sheetViews>
    <sheetView workbookViewId="0">
      <pane ySplit="2" topLeftCell="A248" activePane="bottomLeft" state="frozen"/>
      <selection activeCell="O1" sqref="O1:X1"/>
      <selection pane="bottomLeft" activeCell="O1" sqref="O1:X1"/>
    </sheetView>
  </sheetViews>
  <sheetFormatPr defaultColWidth="8.85546875" defaultRowHeight="19.899999999999999" customHeight="1" outlineLevelRow="5" x14ac:dyDescent="0.25"/>
  <cols>
    <col min="1" max="1" width="7.5703125" style="1" customWidth="1"/>
    <col min="2" max="2" width="13" style="1" customWidth="1"/>
    <col min="3" max="3" width="21.5703125" style="1" customWidth="1"/>
    <col min="4" max="4" width="32.140625" style="1" bestFit="1" customWidth="1"/>
    <col min="5" max="5" width="16.5703125" style="1" customWidth="1"/>
    <col min="6" max="6" width="56.7109375" style="1" bestFit="1" customWidth="1"/>
    <col min="7" max="7" width="11.42578125" style="1" customWidth="1"/>
    <col min="8" max="8" width="59.140625" style="1" hidden="1" customWidth="1"/>
    <col min="9" max="9" width="15.7109375" style="1" hidden="1" customWidth="1"/>
    <col min="10" max="10" width="131.42578125" style="1" hidden="1" customWidth="1"/>
    <col min="11" max="11" width="16.42578125" style="1" hidden="1" customWidth="1"/>
    <col min="12" max="12" width="108.85546875" style="1" hidden="1" customWidth="1"/>
    <col min="13" max="13" width="111.85546875" style="1" hidden="1" customWidth="1"/>
    <col min="14" max="14" width="14.5703125" style="2" hidden="1" customWidth="1"/>
    <col min="15" max="15" width="13.5703125" style="2" customWidth="1"/>
    <col min="16" max="16" width="13.42578125" style="2" bestFit="1" customWidth="1"/>
    <col min="17" max="18" width="13.42578125" style="2" hidden="1" customWidth="1"/>
    <col min="19" max="19" width="15.28515625" style="2" hidden="1" customWidth="1"/>
    <col min="20" max="20" width="13.42578125" style="2" hidden="1" customWidth="1"/>
    <col min="21" max="21" width="12.85546875" style="2" hidden="1" customWidth="1"/>
    <col min="22" max="22" width="12.28515625" style="2" hidden="1" customWidth="1"/>
    <col min="23" max="23" width="14.140625" style="2" hidden="1" customWidth="1"/>
    <col min="24" max="24" width="13.42578125" style="2" bestFit="1" customWidth="1"/>
    <col min="26" max="16384" width="8.85546875" style="1"/>
  </cols>
  <sheetData>
    <row r="1" spans="1:25" ht="19.899999999999999" customHeight="1" x14ac:dyDescent="0.25">
      <c r="O1" s="2">
        <f>SUBTOTAL(9,Uscite[RES_FIN TOT])</f>
        <v>154898798.75</v>
      </c>
      <c r="P1" s="2">
        <f>SUBTOTAL(9,Uscite[IMP_COM])</f>
        <v>480194553.5</v>
      </c>
      <c r="Q1" s="2">
        <f>SUBTOTAL(9,Uscite[RES_FIN TOT])</f>
        <v>154898798.75</v>
      </c>
      <c r="R1" s="2">
        <f>SUBTOTAL(9,Uscite[RES_FIN TOT])</f>
        <v>154898798.75</v>
      </c>
      <c r="S1" s="2">
        <f>SUBTOTAL(9,Uscite[RES_FIN TOT])</f>
        <v>154898798.75</v>
      </c>
      <c r="T1" s="2">
        <f>SUBTOTAL(9,Uscite[RES_FIN TOT])</f>
        <v>154898798.75</v>
      </c>
      <c r="U1" s="2">
        <f>SUBTOTAL(9,Uscite[RES_FIN TOT])</f>
        <v>154898798.75</v>
      </c>
      <c r="V1" s="2">
        <f>SUBTOTAL(9,Uscite[RES_FIN TOT])</f>
        <v>154898798.75</v>
      </c>
      <c r="W1" s="2">
        <f>SUBTOTAL(9,Uscite[RES_FIN TOT])</f>
        <v>154898798.75</v>
      </c>
      <c r="X1" s="2">
        <f>SUBTOTAL(9,Uscite[PAG_TOT])</f>
        <v>406665201.28000015</v>
      </c>
    </row>
    <row r="2" spans="1:25" s="37" customFormat="1" ht="19.899999999999999" customHeight="1" x14ac:dyDescent="0.25">
      <c r="A2" s="37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  <c r="H2" s="37" t="s">
        <v>7</v>
      </c>
      <c r="I2" s="37" t="s">
        <v>1527</v>
      </c>
      <c r="J2" s="37" t="s">
        <v>8</v>
      </c>
      <c r="K2" s="37" t="s">
        <v>9</v>
      </c>
      <c r="L2" s="37" t="s">
        <v>10</v>
      </c>
      <c r="M2" s="37" t="s">
        <v>11</v>
      </c>
      <c r="N2" s="38" t="s">
        <v>12</v>
      </c>
      <c r="O2" s="38" t="s">
        <v>17</v>
      </c>
      <c r="P2" s="38" t="s">
        <v>1525</v>
      </c>
      <c r="Q2" s="38" t="s">
        <v>1278</v>
      </c>
      <c r="R2" s="38" t="s">
        <v>13</v>
      </c>
      <c r="S2" s="38" t="s">
        <v>14</v>
      </c>
      <c r="T2" s="38" t="s">
        <v>1526</v>
      </c>
      <c r="U2" s="38" t="s">
        <v>15</v>
      </c>
      <c r="V2" s="38" t="s">
        <v>1279</v>
      </c>
      <c r="W2" s="38" t="s">
        <v>16</v>
      </c>
      <c r="X2" s="38" t="s">
        <v>1280</v>
      </c>
    </row>
    <row r="3" spans="1:25" ht="19.899999999999999" customHeight="1" outlineLevel="5" x14ac:dyDescent="0.2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27</v>
      </c>
      <c r="M3" s="1" t="s">
        <v>29</v>
      </c>
      <c r="N3" s="2">
        <v>266754.17</v>
      </c>
      <c r="O3" s="2">
        <v>393773.3</v>
      </c>
      <c r="P3" s="2">
        <v>106754.11</v>
      </c>
      <c r="Q3" s="2">
        <v>85202.46</v>
      </c>
      <c r="R3" s="2">
        <v>21551.65</v>
      </c>
      <c r="S3" s="2">
        <v>266754.17</v>
      </c>
      <c r="T3" s="2">
        <v>401765.93</v>
      </c>
      <c r="U3" s="2">
        <v>0</v>
      </c>
      <c r="V3" s="2">
        <v>29544.28</v>
      </c>
      <c r="W3" s="2">
        <v>372221.65</v>
      </c>
      <c r="X3" s="2">
        <v>114746.74</v>
      </c>
      <c r="Y3" s="1"/>
    </row>
    <row r="4" spans="1:25" ht="19.899999999999999" customHeight="1" outlineLevel="5" x14ac:dyDescent="0.2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30</v>
      </c>
      <c r="L4" s="1" t="s">
        <v>31</v>
      </c>
      <c r="M4" s="1" t="s">
        <v>32</v>
      </c>
      <c r="N4" s="2">
        <v>17162.240000000002</v>
      </c>
      <c r="O4" s="2">
        <v>4325.8599999999997</v>
      </c>
      <c r="P4" s="2">
        <v>17162.240000000002</v>
      </c>
      <c r="Q4" s="2">
        <v>12836.41</v>
      </c>
      <c r="R4" s="2">
        <v>4325.83</v>
      </c>
      <c r="S4" s="2">
        <v>17162.240000000002</v>
      </c>
      <c r="T4" s="2">
        <v>6482.4</v>
      </c>
      <c r="U4" s="2">
        <v>-0.16</v>
      </c>
      <c r="V4" s="2">
        <v>6482.21</v>
      </c>
      <c r="W4" s="2">
        <v>2.9999999999599802E-2</v>
      </c>
      <c r="X4" s="2">
        <v>19318.62</v>
      </c>
      <c r="Y4" s="1"/>
    </row>
    <row r="5" spans="1:25" ht="19.899999999999999" customHeight="1" outlineLevel="4" x14ac:dyDescent="0.25">
      <c r="J5" s="3" t="s">
        <v>1310</v>
      </c>
      <c r="N5" s="2">
        <f t="shared" ref="N5:X5" si="0">SUBTOTAL(9,N3:N4)</f>
        <v>283916.40999999997</v>
      </c>
      <c r="O5" s="2">
        <f>SUBTOTAL(9,O3:O4)</f>
        <v>398099.16</v>
      </c>
      <c r="P5" s="2">
        <f t="shared" si="0"/>
        <v>123916.35</v>
      </c>
      <c r="Q5" s="2">
        <f t="shared" si="0"/>
        <v>98038.87000000001</v>
      </c>
      <c r="R5" s="2">
        <f t="shared" si="0"/>
        <v>25877.480000000003</v>
      </c>
      <c r="S5" s="2">
        <f t="shared" si="0"/>
        <v>283916.40999999997</v>
      </c>
      <c r="T5" s="2">
        <f t="shared" si="0"/>
        <v>408248.33</v>
      </c>
      <c r="U5" s="2">
        <f t="shared" si="0"/>
        <v>-0.16</v>
      </c>
      <c r="V5" s="2">
        <f t="shared" si="0"/>
        <v>36026.49</v>
      </c>
      <c r="W5" s="2">
        <f t="shared" si="0"/>
        <v>372221.68000000005</v>
      </c>
      <c r="X5" s="2">
        <f t="shared" si="0"/>
        <v>134065.36000000002</v>
      </c>
      <c r="Y5" s="1"/>
    </row>
    <row r="6" spans="1:25" ht="19.899999999999999" customHeight="1" outlineLevel="5" x14ac:dyDescent="0.25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24</v>
      </c>
      <c r="H6" s="1" t="s">
        <v>25</v>
      </c>
      <c r="I6" s="1" t="s">
        <v>33</v>
      </c>
      <c r="J6" s="1" t="s">
        <v>34</v>
      </c>
      <c r="K6" s="1" t="s">
        <v>35</v>
      </c>
      <c r="L6" s="1" t="s">
        <v>34</v>
      </c>
      <c r="M6" s="1" t="s">
        <v>36</v>
      </c>
      <c r="N6" s="2">
        <v>16500</v>
      </c>
      <c r="O6" s="2">
        <v>5908.33</v>
      </c>
      <c r="P6" s="2">
        <v>5537.6</v>
      </c>
      <c r="Q6" s="2">
        <v>2755.84</v>
      </c>
      <c r="R6" s="2">
        <v>2781.76</v>
      </c>
      <c r="S6" s="2">
        <v>16500</v>
      </c>
      <c r="T6" s="2">
        <v>3759.37</v>
      </c>
      <c r="U6" s="2">
        <v>0</v>
      </c>
      <c r="V6" s="2">
        <v>632.79999999999995</v>
      </c>
      <c r="W6" s="2">
        <v>3126.57</v>
      </c>
      <c r="X6" s="2">
        <v>3388.64</v>
      </c>
      <c r="Y6" s="1"/>
    </row>
    <row r="7" spans="1:25" ht="19.899999999999999" customHeight="1" outlineLevel="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  <c r="I7" s="1" t="s">
        <v>33</v>
      </c>
      <c r="J7" s="1" t="s">
        <v>34</v>
      </c>
      <c r="K7" s="1" t="s">
        <v>37</v>
      </c>
      <c r="L7" s="1" t="s">
        <v>38</v>
      </c>
      <c r="M7" s="1" t="s">
        <v>39</v>
      </c>
      <c r="N7" s="2">
        <v>2000</v>
      </c>
      <c r="O7" s="2">
        <v>1160.25</v>
      </c>
      <c r="P7" s="2">
        <v>2000</v>
      </c>
      <c r="Q7" s="2">
        <v>839.75</v>
      </c>
      <c r="R7" s="2">
        <v>1160.25</v>
      </c>
      <c r="S7" s="2">
        <v>2000</v>
      </c>
      <c r="T7" s="2">
        <v>0</v>
      </c>
      <c r="U7" s="2">
        <v>0</v>
      </c>
      <c r="V7" s="2">
        <v>0</v>
      </c>
      <c r="W7" s="2">
        <v>0</v>
      </c>
      <c r="X7" s="2">
        <v>839.75</v>
      </c>
      <c r="Y7" s="1"/>
    </row>
    <row r="8" spans="1:25" ht="19.899999999999999" customHeight="1" outlineLevel="4" x14ac:dyDescent="0.25">
      <c r="J8" s="3" t="s">
        <v>1311</v>
      </c>
      <c r="N8" s="2">
        <f t="shared" ref="N8:X8" si="1">SUBTOTAL(9,N6:N7)</f>
        <v>18500</v>
      </c>
      <c r="O8" s="2">
        <f>SUBTOTAL(9,O6:O7)</f>
        <v>7068.58</v>
      </c>
      <c r="P8" s="2">
        <f t="shared" si="1"/>
        <v>7537.6</v>
      </c>
      <c r="Q8" s="2">
        <f t="shared" si="1"/>
        <v>3595.59</v>
      </c>
      <c r="R8" s="2">
        <f t="shared" si="1"/>
        <v>3942.01</v>
      </c>
      <c r="S8" s="2">
        <f t="shared" si="1"/>
        <v>18500</v>
      </c>
      <c r="T8" s="2">
        <f t="shared" si="1"/>
        <v>3759.37</v>
      </c>
      <c r="U8" s="2">
        <f t="shared" si="1"/>
        <v>0</v>
      </c>
      <c r="V8" s="2">
        <f t="shared" si="1"/>
        <v>632.79999999999995</v>
      </c>
      <c r="W8" s="2">
        <f t="shared" si="1"/>
        <v>3126.57</v>
      </c>
      <c r="X8" s="2">
        <f t="shared" si="1"/>
        <v>4228.3899999999994</v>
      </c>
      <c r="Y8" s="1"/>
    </row>
    <row r="9" spans="1:25" ht="19.899999999999999" customHeight="1" outlineLevel="5" x14ac:dyDescent="0.25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24</v>
      </c>
      <c r="H9" s="1" t="s">
        <v>25</v>
      </c>
      <c r="I9" s="1" t="s">
        <v>40</v>
      </c>
      <c r="J9" s="1" t="s">
        <v>41</v>
      </c>
      <c r="K9" s="1" t="s">
        <v>42</v>
      </c>
      <c r="L9" s="1" t="s">
        <v>41</v>
      </c>
      <c r="M9" s="1" t="s">
        <v>43</v>
      </c>
      <c r="N9" s="2">
        <v>67500</v>
      </c>
      <c r="O9" s="2">
        <v>33750</v>
      </c>
      <c r="P9" s="2">
        <v>67500</v>
      </c>
      <c r="Q9" s="2">
        <v>33750</v>
      </c>
      <c r="R9" s="2">
        <v>33750</v>
      </c>
      <c r="S9" s="2">
        <v>67500</v>
      </c>
      <c r="T9" s="2">
        <v>42000</v>
      </c>
      <c r="U9" s="2">
        <v>0</v>
      </c>
      <c r="V9" s="2">
        <v>42000</v>
      </c>
      <c r="W9" s="2">
        <v>0</v>
      </c>
      <c r="X9" s="2">
        <v>75750</v>
      </c>
      <c r="Y9" s="1"/>
    </row>
    <row r="10" spans="1:25" ht="19.899999999999999" customHeight="1" outlineLevel="5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22</v>
      </c>
      <c r="F10" s="1" t="s">
        <v>23</v>
      </c>
      <c r="G10" s="1" t="s">
        <v>24</v>
      </c>
      <c r="H10" s="1" t="s">
        <v>25</v>
      </c>
      <c r="I10" s="1" t="s">
        <v>40</v>
      </c>
      <c r="J10" s="1" t="s">
        <v>41</v>
      </c>
      <c r="K10" s="1" t="s">
        <v>44</v>
      </c>
      <c r="L10" s="1" t="s">
        <v>45</v>
      </c>
      <c r="M10" s="1" t="s">
        <v>46</v>
      </c>
      <c r="N10" s="2">
        <v>11289.6</v>
      </c>
      <c r="O10" s="2">
        <v>5644.8</v>
      </c>
      <c r="P10" s="2">
        <v>11289.6</v>
      </c>
      <c r="Q10" s="2">
        <v>5644.8</v>
      </c>
      <c r="R10" s="2">
        <v>5644.8</v>
      </c>
      <c r="S10" s="2">
        <v>11289.6</v>
      </c>
      <c r="T10" s="2">
        <v>11289.6</v>
      </c>
      <c r="U10" s="2">
        <v>0</v>
      </c>
      <c r="V10" s="2">
        <v>11289.6</v>
      </c>
      <c r="W10" s="2">
        <v>0</v>
      </c>
      <c r="X10" s="2">
        <v>16934.400000000001</v>
      </c>
      <c r="Y10" s="1"/>
    </row>
    <row r="11" spans="1:25" ht="19.899999999999999" customHeight="1" outlineLevel="4" x14ac:dyDescent="0.25">
      <c r="J11" s="3" t="s">
        <v>1312</v>
      </c>
      <c r="N11" s="2">
        <f t="shared" ref="N11:X11" si="2">SUBTOTAL(9,N9:N10)</f>
        <v>78789.600000000006</v>
      </c>
      <c r="O11" s="2">
        <f>SUBTOTAL(9,O9:O10)</f>
        <v>39394.800000000003</v>
      </c>
      <c r="P11" s="2">
        <f t="shared" si="2"/>
        <v>78789.600000000006</v>
      </c>
      <c r="Q11" s="2">
        <f t="shared" si="2"/>
        <v>39394.800000000003</v>
      </c>
      <c r="R11" s="2">
        <f t="shared" si="2"/>
        <v>39394.800000000003</v>
      </c>
      <c r="S11" s="2">
        <f t="shared" si="2"/>
        <v>78789.600000000006</v>
      </c>
      <c r="T11" s="2">
        <f t="shared" si="2"/>
        <v>53289.599999999999</v>
      </c>
      <c r="U11" s="2">
        <f t="shared" si="2"/>
        <v>0</v>
      </c>
      <c r="V11" s="2">
        <f t="shared" si="2"/>
        <v>53289.599999999999</v>
      </c>
      <c r="W11" s="2">
        <f t="shared" si="2"/>
        <v>0</v>
      </c>
      <c r="X11" s="2">
        <f t="shared" si="2"/>
        <v>92684.4</v>
      </c>
      <c r="Y11" s="1"/>
    </row>
    <row r="12" spans="1:25" ht="19.899999999999999" customHeight="1" outlineLevel="3" x14ac:dyDescent="0.25">
      <c r="H12" s="3" t="s">
        <v>1294</v>
      </c>
      <c r="N12" s="2">
        <f t="shared" ref="N12:X12" si="3">SUBTOTAL(9,N3:N10)</f>
        <v>381206.00999999995</v>
      </c>
      <c r="O12" s="2">
        <f>SUBTOTAL(9,O3:O10)</f>
        <v>444562.54</v>
      </c>
      <c r="P12" s="2">
        <f t="shared" si="3"/>
        <v>210243.55000000002</v>
      </c>
      <c r="Q12" s="2">
        <f t="shared" si="3"/>
        <v>141029.26</v>
      </c>
      <c r="R12" s="2">
        <f t="shared" si="3"/>
        <v>69214.290000000008</v>
      </c>
      <c r="S12" s="2">
        <f t="shared" si="3"/>
        <v>381206.00999999995</v>
      </c>
      <c r="T12" s="2">
        <f t="shared" si="3"/>
        <v>465297.3</v>
      </c>
      <c r="U12" s="2">
        <f t="shared" si="3"/>
        <v>-0.16</v>
      </c>
      <c r="V12" s="2">
        <f t="shared" si="3"/>
        <v>89948.890000000014</v>
      </c>
      <c r="W12" s="2">
        <f t="shared" si="3"/>
        <v>375348.25000000006</v>
      </c>
      <c r="X12" s="2">
        <f t="shared" si="3"/>
        <v>230978.15000000002</v>
      </c>
      <c r="Y12" s="1"/>
    </row>
    <row r="13" spans="1:25" ht="19.899999999999999" customHeight="1" outlineLevel="5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22</v>
      </c>
      <c r="F13" s="1" t="s">
        <v>23</v>
      </c>
      <c r="G13" s="1" t="s">
        <v>47</v>
      </c>
      <c r="H13" s="1" t="s">
        <v>48</v>
      </c>
      <c r="I13" s="1" t="s">
        <v>49</v>
      </c>
      <c r="J13" s="1" t="s">
        <v>50</v>
      </c>
      <c r="K13" s="1" t="s">
        <v>51</v>
      </c>
      <c r="L13" s="1" t="s">
        <v>50</v>
      </c>
      <c r="M13" s="1" t="s">
        <v>52</v>
      </c>
      <c r="N13" s="2">
        <v>10365000</v>
      </c>
      <c r="O13" s="2">
        <v>0</v>
      </c>
      <c r="P13" s="2">
        <v>8322356.9299999997</v>
      </c>
      <c r="Q13" s="2">
        <v>8322356.9299999997</v>
      </c>
      <c r="R13" s="2">
        <v>0</v>
      </c>
      <c r="S13" s="2">
        <v>10365000</v>
      </c>
      <c r="T13" s="2">
        <v>0</v>
      </c>
      <c r="U13" s="2">
        <v>0</v>
      </c>
      <c r="V13" s="2">
        <v>0</v>
      </c>
      <c r="W13" s="2">
        <v>0</v>
      </c>
      <c r="X13" s="2">
        <v>8322356.9299999997</v>
      </c>
      <c r="Y13" s="1"/>
    </row>
    <row r="14" spans="1:25" ht="19.899999999999999" customHeight="1" outlineLevel="4" x14ac:dyDescent="0.25">
      <c r="J14" s="3" t="s">
        <v>1313</v>
      </c>
      <c r="N14" s="2">
        <f t="shared" ref="N14:X14" si="4">SUBTOTAL(9,N13:N13)</f>
        <v>10365000</v>
      </c>
      <c r="O14" s="2">
        <f>SUBTOTAL(9,O13:O13)</f>
        <v>0</v>
      </c>
      <c r="P14" s="2">
        <f t="shared" si="4"/>
        <v>8322356.9299999997</v>
      </c>
      <c r="Q14" s="2">
        <f t="shared" si="4"/>
        <v>8322356.9299999997</v>
      </c>
      <c r="R14" s="2">
        <f t="shared" si="4"/>
        <v>0</v>
      </c>
      <c r="S14" s="2">
        <f t="shared" si="4"/>
        <v>10365000</v>
      </c>
      <c r="T14" s="2">
        <f t="shared" si="4"/>
        <v>0</v>
      </c>
      <c r="U14" s="2">
        <f t="shared" si="4"/>
        <v>0</v>
      </c>
      <c r="V14" s="2">
        <f t="shared" si="4"/>
        <v>0</v>
      </c>
      <c r="W14" s="2">
        <f t="shared" si="4"/>
        <v>0</v>
      </c>
      <c r="X14" s="2">
        <f t="shared" si="4"/>
        <v>8322356.9299999997</v>
      </c>
      <c r="Y14" s="1"/>
    </row>
    <row r="15" spans="1:25" ht="19.899999999999999" customHeight="1" outlineLevel="5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22</v>
      </c>
      <c r="F15" s="1" t="s">
        <v>23</v>
      </c>
      <c r="G15" s="1" t="s">
        <v>47</v>
      </c>
      <c r="H15" s="1" t="s">
        <v>48</v>
      </c>
      <c r="I15" s="1" t="s">
        <v>53</v>
      </c>
      <c r="J15" s="1" t="s">
        <v>54</v>
      </c>
      <c r="K15" s="1" t="s">
        <v>55</v>
      </c>
      <c r="L15" s="1" t="s">
        <v>54</v>
      </c>
      <c r="M15" s="1" t="s">
        <v>56</v>
      </c>
      <c r="N15" s="2">
        <v>93350000</v>
      </c>
      <c r="O15" s="2">
        <v>0</v>
      </c>
      <c r="P15" s="2">
        <v>88995940.090000004</v>
      </c>
      <c r="Q15" s="2">
        <v>88995940.090000004</v>
      </c>
      <c r="R15" s="2">
        <v>0</v>
      </c>
      <c r="S15" s="2">
        <v>93350000</v>
      </c>
      <c r="T15" s="2">
        <v>0</v>
      </c>
      <c r="U15" s="2">
        <v>0</v>
      </c>
      <c r="V15" s="2">
        <v>0</v>
      </c>
      <c r="W15" s="2">
        <v>0</v>
      </c>
      <c r="X15" s="2">
        <v>88995940.090000004</v>
      </c>
      <c r="Y15" s="1"/>
    </row>
    <row r="16" spans="1:25" ht="19.899999999999999" customHeight="1" outlineLevel="4" x14ac:dyDescent="0.25">
      <c r="J16" s="3" t="s">
        <v>1314</v>
      </c>
      <c r="N16" s="2">
        <f t="shared" ref="N16:X16" si="5">SUBTOTAL(9,N15:N15)</f>
        <v>93350000</v>
      </c>
      <c r="O16" s="2">
        <f>SUBTOTAL(9,O15:O15)</f>
        <v>0</v>
      </c>
      <c r="P16" s="2">
        <f t="shared" si="5"/>
        <v>88995940.090000004</v>
      </c>
      <c r="Q16" s="2">
        <f t="shared" si="5"/>
        <v>88995940.090000004</v>
      </c>
      <c r="R16" s="2">
        <f t="shared" si="5"/>
        <v>0</v>
      </c>
      <c r="S16" s="2">
        <f t="shared" si="5"/>
        <v>93350000</v>
      </c>
      <c r="T16" s="2">
        <f t="shared" si="5"/>
        <v>0</v>
      </c>
      <c r="U16" s="2">
        <f t="shared" si="5"/>
        <v>0</v>
      </c>
      <c r="V16" s="2">
        <f t="shared" si="5"/>
        <v>0</v>
      </c>
      <c r="W16" s="2">
        <f t="shared" si="5"/>
        <v>0</v>
      </c>
      <c r="X16" s="2">
        <f t="shared" si="5"/>
        <v>88995940.090000004</v>
      </c>
      <c r="Y16" s="1"/>
    </row>
    <row r="17" spans="1:25" ht="19.899999999999999" customHeight="1" outlineLevel="5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22</v>
      </c>
      <c r="F17" s="1" t="s">
        <v>23</v>
      </c>
      <c r="G17" s="1" t="s">
        <v>47</v>
      </c>
      <c r="H17" s="1" t="s">
        <v>48</v>
      </c>
      <c r="I17" s="1" t="s">
        <v>57</v>
      </c>
      <c r="J17" s="1" t="s">
        <v>58</v>
      </c>
      <c r="K17" s="1" t="s">
        <v>59</v>
      </c>
      <c r="L17" s="1" t="s">
        <v>58</v>
      </c>
      <c r="M17" s="1" t="s">
        <v>60</v>
      </c>
      <c r="N17" s="2">
        <v>279000</v>
      </c>
      <c r="O17" s="2">
        <v>1.45519152283669E-11</v>
      </c>
      <c r="P17" s="2">
        <v>260756.27</v>
      </c>
      <c r="Q17" s="2">
        <v>260756.27</v>
      </c>
      <c r="R17" s="2">
        <v>1.45519152283669E-11</v>
      </c>
      <c r="S17" s="2">
        <v>279000</v>
      </c>
      <c r="T17" s="2">
        <v>0</v>
      </c>
      <c r="U17" s="2">
        <v>0</v>
      </c>
      <c r="V17" s="2">
        <v>0</v>
      </c>
      <c r="W17" s="2">
        <v>0</v>
      </c>
      <c r="X17" s="2">
        <v>260756.27</v>
      </c>
      <c r="Y17" s="1"/>
    </row>
    <row r="18" spans="1:25" ht="19.899999999999999" customHeight="1" outlineLevel="4" x14ac:dyDescent="0.25">
      <c r="J18" s="3" t="s">
        <v>1315</v>
      </c>
      <c r="N18" s="2">
        <f t="shared" ref="N18:X18" si="6">SUBTOTAL(9,N17:N17)</f>
        <v>279000</v>
      </c>
      <c r="O18" s="2">
        <f>SUBTOTAL(9,O17:O17)</f>
        <v>1.45519152283669E-11</v>
      </c>
      <c r="P18" s="2">
        <f t="shared" si="6"/>
        <v>260756.27</v>
      </c>
      <c r="Q18" s="2">
        <f t="shared" si="6"/>
        <v>260756.27</v>
      </c>
      <c r="R18" s="2">
        <f t="shared" si="6"/>
        <v>1.45519152283669E-11</v>
      </c>
      <c r="S18" s="2">
        <f t="shared" si="6"/>
        <v>279000</v>
      </c>
      <c r="T18" s="2">
        <f t="shared" si="6"/>
        <v>0</v>
      </c>
      <c r="U18" s="2">
        <f t="shared" si="6"/>
        <v>0</v>
      </c>
      <c r="V18" s="2">
        <f t="shared" si="6"/>
        <v>0</v>
      </c>
      <c r="W18" s="2">
        <f t="shared" si="6"/>
        <v>0</v>
      </c>
      <c r="X18" s="2">
        <f t="shared" si="6"/>
        <v>260756.27</v>
      </c>
      <c r="Y18" s="1"/>
    </row>
    <row r="19" spans="1:25" ht="19.899999999999999" customHeight="1" outlineLevel="5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22</v>
      </c>
      <c r="F19" s="1" t="s">
        <v>23</v>
      </c>
      <c r="G19" s="1" t="s">
        <v>47</v>
      </c>
      <c r="H19" s="1" t="s">
        <v>48</v>
      </c>
      <c r="I19" s="1" t="s">
        <v>61</v>
      </c>
      <c r="J19" s="1" t="s">
        <v>62</v>
      </c>
      <c r="K19" s="1" t="s">
        <v>63</v>
      </c>
      <c r="L19" s="1" t="s">
        <v>62</v>
      </c>
      <c r="M19" s="1" t="s">
        <v>64</v>
      </c>
      <c r="N19" s="2">
        <v>24625222</v>
      </c>
      <c r="O19" s="2">
        <v>1.16415321826935E-10</v>
      </c>
      <c r="P19" s="2">
        <v>23308050.370000001</v>
      </c>
      <c r="Q19" s="2">
        <v>23308050.370000001</v>
      </c>
      <c r="R19" s="2">
        <v>1.16415321826935E-10</v>
      </c>
      <c r="S19" s="2">
        <v>24625222</v>
      </c>
      <c r="T19" s="2">
        <v>39911.279999999999</v>
      </c>
      <c r="U19" s="2">
        <v>-39911.279999999999</v>
      </c>
      <c r="V19" s="2">
        <v>0</v>
      </c>
      <c r="W19" s="2">
        <v>0</v>
      </c>
      <c r="X19" s="2">
        <v>23308050.370000001</v>
      </c>
      <c r="Y19" s="1"/>
    </row>
    <row r="20" spans="1:25" ht="19.899999999999999" customHeight="1" outlineLevel="5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22</v>
      </c>
      <c r="F20" s="1" t="s">
        <v>23</v>
      </c>
      <c r="G20" s="1" t="s">
        <v>47</v>
      </c>
      <c r="H20" s="1" t="s">
        <v>48</v>
      </c>
      <c r="I20" s="1" t="s">
        <v>61</v>
      </c>
      <c r="J20" s="1" t="s">
        <v>62</v>
      </c>
      <c r="K20" s="1" t="s">
        <v>65</v>
      </c>
      <c r="L20" s="1" t="s">
        <v>66</v>
      </c>
      <c r="M20" s="1" t="s">
        <v>67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1"/>
    </row>
    <row r="21" spans="1:25" ht="19.899999999999999" customHeight="1" outlineLevel="4" x14ac:dyDescent="0.25">
      <c r="J21" s="3" t="s">
        <v>1316</v>
      </c>
      <c r="N21" s="2">
        <f t="shared" ref="N21:X21" si="7">SUBTOTAL(9,N19:N20)</f>
        <v>24625222</v>
      </c>
      <c r="O21" s="2">
        <f>SUBTOTAL(9,O19:O20)</f>
        <v>1.16415321826935E-10</v>
      </c>
      <c r="P21" s="2">
        <f t="shared" si="7"/>
        <v>23308050.370000001</v>
      </c>
      <c r="Q21" s="2">
        <f t="shared" si="7"/>
        <v>23308050.370000001</v>
      </c>
      <c r="R21" s="2">
        <f t="shared" si="7"/>
        <v>1.16415321826935E-10</v>
      </c>
      <c r="S21" s="2">
        <f t="shared" si="7"/>
        <v>24625222</v>
      </c>
      <c r="T21" s="2">
        <f t="shared" si="7"/>
        <v>39911.279999999999</v>
      </c>
      <c r="U21" s="2">
        <f t="shared" si="7"/>
        <v>-39911.279999999999</v>
      </c>
      <c r="V21" s="2">
        <f t="shared" si="7"/>
        <v>0</v>
      </c>
      <c r="W21" s="2">
        <f t="shared" si="7"/>
        <v>0</v>
      </c>
      <c r="X21" s="2">
        <f t="shared" si="7"/>
        <v>23308050.370000001</v>
      </c>
      <c r="Y21" s="1"/>
    </row>
    <row r="22" spans="1:25" ht="19.899999999999999" customHeight="1" outlineLevel="5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22</v>
      </c>
      <c r="F22" s="1" t="s">
        <v>23</v>
      </c>
      <c r="G22" s="1" t="s">
        <v>47</v>
      </c>
      <c r="H22" s="1" t="s">
        <v>48</v>
      </c>
      <c r="I22" s="1" t="s">
        <v>68</v>
      </c>
      <c r="J22" s="1" t="s">
        <v>69</v>
      </c>
      <c r="K22" s="1" t="s">
        <v>70</v>
      </c>
      <c r="L22" s="1" t="s">
        <v>69</v>
      </c>
      <c r="M22" s="1" t="s">
        <v>71</v>
      </c>
      <c r="N22" s="2">
        <v>25000</v>
      </c>
      <c r="O22" s="2">
        <v>4.5474735088646402E-13</v>
      </c>
      <c r="P22" s="2">
        <v>9003.07</v>
      </c>
      <c r="Q22" s="2">
        <v>9003.07</v>
      </c>
      <c r="R22" s="2">
        <v>4.5474735088646402E-13</v>
      </c>
      <c r="S22" s="2">
        <v>25000</v>
      </c>
      <c r="T22" s="2">
        <v>0</v>
      </c>
      <c r="U22" s="2">
        <v>0</v>
      </c>
      <c r="V22" s="2">
        <v>0</v>
      </c>
      <c r="W22" s="2">
        <v>0</v>
      </c>
      <c r="X22" s="2">
        <v>9003.07</v>
      </c>
      <c r="Y22" s="1"/>
    </row>
    <row r="23" spans="1:25" ht="19.899999999999999" customHeight="1" outlineLevel="4" x14ac:dyDescent="0.25">
      <c r="J23" s="3" t="s">
        <v>1317</v>
      </c>
      <c r="N23" s="2">
        <f t="shared" ref="N23:X23" si="8">SUBTOTAL(9,N22:N22)</f>
        <v>25000</v>
      </c>
      <c r="O23" s="2">
        <f>SUBTOTAL(9,O22:O22)</f>
        <v>4.5474735088646402E-13</v>
      </c>
      <c r="P23" s="2">
        <f t="shared" si="8"/>
        <v>9003.07</v>
      </c>
      <c r="Q23" s="2">
        <f t="shared" si="8"/>
        <v>9003.07</v>
      </c>
      <c r="R23" s="2">
        <f t="shared" si="8"/>
        <v>4.5474735088646402E-13</v>
      </c>
      <c r="S23" s="2">
        <f t="shared" si="8"/>
        <v>25000</v>
      </c>
      <c r="T23" s="2">
        <f t="shared" si="8"/>
        <v>0</v>
      </c>
      <c r="U23" s="2">
        <f t="shared" si="8"/>
        <v>0</v>
      </c>
      <c r="V23" s="2">
        <f t="shared" si="8"/>
        <v>0</v>
      </c>
      <c r="W23" s="2">
        <f t="shared" si="8"/>
        <v>0</v>
      </c>
      <c r="X23" s="2">
        <f t="shared" si="8"/>
        <v>9003.07</v>
      </c>
      <c r="Y23" s="1"/>
    </row>
    <row r="24" spans="1:25" ht="19.899999999999999" customHeight="1" outlineLevel="5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22</v>
      </c>
      <c r="F24" s="1" t="s">
        <v>23</v>
      </c>
      <c r="G24" s="1" t="s">
        <v>47</v>
      </c>
      <c r="H24" s="1" t="s">
        <v>48</v>
      </c>
      <c r="I24" s="1" t="s">
        <v>72</v>
      </c>
      <c r="J24" s="1" t="s">
        <v>73</v>
      </c>
      <c r="K24" s="1" t="s">
        <v>74</v>
      </c>
      <c r="L24" s="1" t="s">
        <v>73</v>
      </c>
      <c r="M24" s="1" t="s">
        <v>75</v>
      </c>
      <c r="N24" s="2">
        <v>2754207.72</v>
      </c>
      <c r="O24" s="2">
        <v>1238898.46</v>
      </c>
      <c r="P24" s="2">
        <v>1595460.45</v>
      </c>
      <c r="Q24" s="2">
        <v>362971.88</v>
      </c>
      <c r="R24" s="2">
        <v>1232488.57</v>
      </c>
      <c r="S24" s="2">
        <v>2754207.72</v>
      </c>
      <c r="T24" s="2">
        <v>114809.64</v>
      </c>
      <c r="U24" s="2">
        <v>-47285.1</v>
      </c>
      <c r="V24" s="2">
        <v>61114.65</v>
      </c>
      <c r="W24" s="2">
        <v>6409.89</v>
      </c>
      <c r="X24" s="2">
        <v>424086.53</v>
      </c>
      <c r="Y24" s="1"/>
    </row>
    <row r="25" spans="1:25" ht="19.899999999999999" customHeight="1" outlineLevel="4" x14ac:dyDescent="0.25">
      <c r="J25" s="3" t="s">
        <v>1318</v>
      </c>
      <c r="N25" s="2">
        <f t="shared" ref="N25:X25" si="9">SUBTOTAL(9,N24:N24)</f>
        <v>2754207.72</v>
      </c>
      <c r="O25" s="2">
        <f>SUBTOTAL(9,O24:O24)</f>
        <v>1238898.46</v>
      </c>
      <c r="P25" s="2">
        <f t="shared" si="9"/>
        <v>1595460.45</v>
      </c>
      <c r="Q25" s="2">
        <f t="shared" si="9"/>
        <v>362971.88</v>
      </c>
      <c r="R25" s="2">
        <f t="shared" si="9"/>
        <v>1232488.57</v>
      </c>
      <c r="S25" s="2">
        <f t="shared" si="9"/>
        <v>2754207.72</v>
      </c>
      <c r="T25" s="2">
        <f t="shared" si="9"/>
        <v>114809.64</v>
      </c>
      <c r="U25" s="2">
        <f t="shared" si="9"/>
        <v>-47285.1</v>
      </c>
      <c r="V25" s="2">
        <f t="shared" si="9"/>
        <v>61114.65</v>
      </c>
      <c r="W25" s="2">
        <f t="shared" si="9"/>
        <v>6409.89</v>
      </c>
      <c r="X25" s="2">
        <f t="shared" si="9"/>
        <v>424086.53</v>
      </c>
      <c r="Y25" s="1"/>
    </row>
    <row r="26" spans="1:25" ht="19.899999999999999" customHeight="1" outlineLevel="5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22</v>
      </c>
      <c r="F26" s="1" t="s">
        <v>23</v>
      </c>
      <c r="G26" s="1" t="s">
        <v>47</v>
      </c>
      <c r="H26" s="1" t="s">
        <v>48</v>
      </c>
      <c r="I26" s="1" t="s">
        <v>76</v>
      </c>
      <c r="J26" s="1" t="s">
        <v>77</v>
      </c>
      <c r="K26" s="1" t="s">
        <v>78</v>
      </c>
      <c r="L26" s="1" t="s">
        <v>77</v>
      </c>
      <c r="M26" s="1" t="s">
        <v>79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1"/>
    </row>
    <row r="27" spans="1:25" ht="19.899999999999999" customHeight="1" outlineLevel="4" x14ac:dyDescent="0.25">
      <c r="J27" s="3" t="s">
        <v>1319</v>
      </c>
      <c r="N27" s="2">
        <f t="shared" ref="N27:X27" si="10">SUBTOTAL(9,N26:N26)</f>
        <v>0</v>
      </c>
      <c r="O27" s="2">
        <f>SUBTOTAL(9,O26:O26)</f>
        <v>0</v>
      </c>
      <c r="P27" s="2">
        <f t="shared" si="10"/>
        <v>0</v>
      </c>
      <c r="Q27" s="2">
        <f t="shared" si="10"/>
        <v>0</v>
      </c>
      <c r="R27" s="2">
        <f t="shared" si="10"/>
        <v>0</v>
      </c>
      <c r="S27" s="2">
        <f t="shared" si="10"/>
        <v>0</v>
      </c>
      <c r="T27" s="2">
        <f t="shared" si="10"/>
        <v>0</v>
      </c>
      <c r="U27" s="2">
        <f t="shared" si="10"/>
        <v>0</v>
      </c>
      <c r="V27" s="2">
        <f t="shared" si="10"/>
        <v>0</v>
      </c>
      <c r="W27" s="2">
        <f t="shared" si="10"/>
        <v>0</v>
      </c>
      <c r="X27" s="2">
        <f t="shared" si="10"/>
        <v>0</v>
      </c>
      <c r="Y27" s="1"/>
    </row>
    <row r="28" spans="1:25" ht="19.899999999999999" customHeight="1" outlineLevel="5" x14ac:dyDescent="0.25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22</v>
      </c>
      <c r="F28" s="1" t="s">
        <v>23</v>
      </c>
      <c r="G28" s="1" t="s">
        <v>47</v>
      </c>
      <c r="H28" s="1" t="s">
        <v>48</v>
      </c>
      <c r="I28" s="1" t="s">
        <v>80</v>
      </c>
      <c r="J28" s="1" t="s">
        <v>81</v>
      </c>
      <c r="K28" s="1" t="s">
        <v>82</v>
      </c>
      <c r="L28" s="1" t="s">
        <v>81</v>
      </c>
      <c r="M28" s="1" t="s">
        <v>83</v>
      </c>
      <c r="N28" s="2">
        <v>318043.40999999997</v>
      </c>
      <c r="O28" s="2">
        <v>148040.82999999999</v>
      </c>
      <c r="P28" s="2">
        <v>189891.04</v>
      </c>
      <c r="Q28" s="2">
        <v>42304.67</v>
      </c>
      <c r="R28" s="2">
        <v>147586.37</v>
      </c>
      <c r="S28" s="2">
        <v>318043.40999999997</v>
      </c>
      <c r="T28" s="2">
        <v>9606.6200000000008</v>
      </c>
      <c r="U28" s="2">
        <v>-1487.66</v>
      </c>
      <c r="V28" s="2">
        <v>7664.5</v>
      </c>
      <c r="W28" s="2">
        <v>454.46</v>
      </c>
      <c r="X28" s="2">
        <v>49969.17</v>
      </c>
      <c r="Y28" s="1"/>
    </row>
    <row r="29" spans="1:25" ht="19.899999999999999" customHeight="1" outlineLevel="5" x14ac:dyDescent="0.25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22</v>
      </c>
      <c r="F29" s="1" t="s">
        <v>23</v>
      </c>
      <c r="G29" s="1" t="s">
        <v>47</v>
      </c>
      <c r="H29" s="1" t="s">
        <v>48</v>
      </c>
      <c r="I29" s="1" t="s">
        <v>80</v>
      </c>
      <c r="J29" s="1" t="s">
        <v>81</v>
      </c>
      <c r="K29" s="1" t="s">
        <v>84</v>
      </c>
      <c r="L29" s="1" t="s">
        <v>85</v>
      </c>
      <c r="M29" s="1" t="s">
        <v>86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1"/>
    </row>
    <row r="30" spans="1:25" ht="19.899999999999999" customHeight="1" outlineLevel="4" x14ac:dyDescent="0.25">
      <c r="J30" s="3" t="s">
        <v>1320</v>
      </c>
      <c r="N30" s="2">
        <f t="shared" ref="N30:X30" si="11">SUBTOTAL(9,N28:N29)</f>
        <v>318043.40999999997</v>
      </c>
      <c r="O30" s="2">
        <f>SUBTOTAL(9,O28:O29)</f>
        <v>148040.82999999999</v>
      </c>
      <c r="P30" s="2">
        <f t="shared" si="11"/>
        <v>189891.04</v>
      </c>
      <c r="Q30" s="2">
        <f t="shared" si="11"/>
        <v>42304.67</v>
      </c>
      <c r="R30" s="2">
        <f t="shared" si="11"/>
        <v>147586.37</v>
      </c>
      <c r="S30" s="2">
        <f t="shared" si="11"/>
        <v>318043.40999999997</v>
      </c>
      <c r="T30" s="2">
        <f t="shared" si="11"/>
        <v>9606.6200000000008</v>
      </c>
      <c r="U30" s="2">
        <f t="shared" si="11"/>
        <v>-1487.66</v>
      </c>
      <c r="V30" s="2">
        <f t="shared" si="11"/>
        <v>7664.5</v>
      </c>
      <c r="W30" s="2">
        <f t="shared" si="11"/>
        <v>454.46</v>
      </c>
      <c r="X30" s="2">
        <f t="shared" si="11"/>
        <v>49969.17</v>
      </c>
      <c r="Y30" s="1"/>
    </row>
    <row r="31" spans="1:25" ht="19.899999999999999" customHeight="1" outlineLevel="5" x14ac:dyDescent="0.25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22</v>
      </c>
      <c r="F31" s="1" t="s">
        <v>23</v>
      </c>
      <c r="G31" s="1" t="s">
        <v>47</v>
      </c>
      <c r="H31" s="1" t="s">
        <v>48</v>
      </c>
      <c r="I31" s="1" t="s">
        <v>87</v>
      </c>
      <c r="J31" s="1" t="s">
        <v>88</v>
      </c>
      <c r="K31" s="1" t="s">
        <v>89</v>
      </c>
      <c r="L31" s="1" t="s">
        <v>88</v>
      </c>
      <c r="M31" s="1" t="s">
        <v>90</v>
      </c>
      <c r="N31" s="2">
        <v>2700501.35</v>
      </c>
      <c r="O31" s="2">
        <v>1319421.8700000001</v>
      </c>
      <c r="P31" s="2">
        <v>2300996.08</v>
      </c>
      <c r="Q31" s="2">
        <v>1073972.94</v>
      </c>
      <c r="R31" s="2">
        <v>1227023.1399999999</v>
      </c>
      <c r="S31" s="2">
        <v>2700501.35</v>
      </c>
      <c r="T31" s="2">
        <v>889297.84</v>
      </c>
      <c r="U31" s="2">
        <v>-251307.51</v>
      </c>
      <c r="V31" s="2">
        <v>545591.6</v>
      </c>
      <c r="W31" s="2">
        <v>92398.73</v>
      </c>
      <c r="X31" s="2">
        <v>1619564.54</v>
      </c>
      <c r="Y31" s="1"/>
    </row>
    <row r="32" spans="1:25" ht="19.899999999999999" customHeight="1" outlineLevel="4" x14ac:dyDescent="0.25">
      <c r="J32" s="3" t="s">
        <v>1321</v>
      </c>
      <c r="N32" s="2">
        <f t="shared" ref="N32:X32" si="12">SUBTOTAL(9,N31:N31)</f>
        <v>2700501.35</v>
      </c>
      <c r="O32" s="2">
        <f>SUBTOTAL(9,O31:O31)</f>
        <v>1319421.8700000001</v>
      </c>
      <c r="P32" s="2">
        <f t="shared" si="12"/>
        <v>2300996.08</v>
      </c>
      <c r="Q32" s="2">
        <f t="shared" si="12"/>
        <v>1073972.94</v>
      </c>
      <c r="R32" s="2">
        <f t="shared" si="12"/>
        <v>1227023.1399999999</v>
      </c>
      <c r="S32" s="2">
        <f t="shared" si="12"/>
        <v>2700501.35</v>
      </c>
      <c r="T32" s="2">
        <f t="shared" si="12"/>
        <v>889297.84</v>
      </c>
      <c r="U32" s="2">
        <f t="shared" si="12"/>
        <v>-251307.51</v>
      </c>
      <c r="V32" s="2">
        <f t="shared" si="12"/>
        <v>545591.6</v>
      </c>
      <c r="W32" s="2">
        <f t="shared" si="12"/>
        <v>92398.73</v>
      </c>
      <c r="X32" s="2">
        <f t="shared" si="12"/>
        <v>1619564.54</v>
      </c>
      <c r="Y32" s="1"/>
    </row>
    <row r="33" spans="1:25" ht="19.899999999999999" customHeight="1" outlineLevel="5" x14ac:dyDescent="0.25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22</v>
      </c>
      <c r="F33" s="1" t="s">
        <v>23</v>
      </c>
      <c r="G33" s="1" t="s">
        <v>47</v>
      </c>
      <c r="H33" s="1" t="s">
        <v>48</v>
      </c>
      <c r="I33" s="1" t="s">
        <v>91</v>
      </c>
      <c r="J33" s="1" t="s">
        <v>92</v>
      </c>
      <c r="K33" s="1" t="s">
        <v>93</v>
      </c>
      <c r="L33" s="1" t="s">
        <v>94</v>
      </c>
      <c r="M33" s="1" t="s">
        <v>95</v>
      </c>
      <c r="N33" s="2">
        <v>85509.13</v>
      </c>
      <c r="O33" s="2">
        <v>38585.71</v>
      </c>
      <c r="P33" s="2">
        <v>64096.13</v>
      </c>
      <c r="Q33" s="2">
        <v>54503.72</v>
      </c>
      <c r="R33" s="2">
        <v>9592.41</v>
      </c>
      <c r="S33" s="2">
        <v>79789.13</v>
      </c>
      <c r="T33" s="2">
        <v>53562.66</v>
      </c>
      <c r="U33" s="2">
        <v>-8324.24</v>
      </c>
      <c r="V33" s="2">
        <v>16245.12</v>
      </c>
      <c r="W33" s="2">
        <v>28993.3</v>
      </c>
      <c r="X33" s="2">
        <v>70748.84</v>
      </c>
      <c r="Y33" s="1"/>
    </row>
    <row r="34" spans="1:25" ht="19.899999999999999" customHeight="1" outlineLevel="5" x14ac:dyDescent="0.25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22</v>
      </c>
      <c r="F34" s="1" t="s">
        <v>23</v>
      </c>
      <c r="G34" s="1" t="s">
        <v>47</v>
      </c>
      <c r="H34" s="1" t="s">
        <v>48</v>
      </c>
      <c r="I34" s="1" t="s">
        <v>91</v>
      </c>
      <c r="J34" s="1" t="s">
        <v>92</v>
      </c>
      <c r="K34" s="1" t="s">
        <v>96</v>
      </c>
      <c r="L34" s="1" t="s">
        <v>97</v>
      </c>
      <c r="M34" s="1" t="s">
        <v>98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1"/>
    </row>
    <row r="35" spans="1:25" ht="19.899999999999999" customHeight="1" outlineLevel="5" x14ac:dyDescent="0.25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22</v>
      </c>
      <c r="F35" s="1" t="s">
        <v>23</v>
      </c>
      <c r="G35" s="1" t="s">
        <v>47</v>
      </c>
      <c r="H35" s="1" t="s">
        <v>48</v>
      </c>
      <c r="I35" s="1" t="s">
        <v>91</v>
      </c>
      <c r="J35" s="1" t="s">
        <v>92</v>
      </c>
      <c r="K35" s="1" t="s">
        <v>99</v>
      </c>
      <c r="L35" s="1" t="s">
        <v>100</v>
      </c>
      <c r="M35" s="1" t="s">
        <v>101</v>
      </c>
      <c r="N35" s="2">
        <v>3174448</v>
      </c>
      <c r="O35" s="2">
        <v>242645.02</v>
      </c>
      <c r="P35" s="2">
        <v>2057162.36</v>
      </c>
      <c r="Q35" s="2">
        <v>1814517.36</v>
      </c>
      <c r="R35" s="2">
        <v>242645</v>
      </c>
      <c r="S35" s="2">
        <v>3174448</v>
      </c>
      <c r="T35" s="2">
        <v>131115.70000000001</v>
      </c>
      <c r="U35" s="2">
        <v>-5922.95</v>
      </c>
      <c r="V35" s="2">
        <v>125192.73</v>
      </c>
      <c r="W35" s="2">
        <v>2.0000000015897999E-2</v>
      </c>
      <c r="X35" s="2">
        <v>1939710.09</v>
      </c>
      <c r="Y35" s="1"/>
    </row>
    <row r="36" spans="1:25" ht="19.899999999999999" customHeight="1" outlineLevel="5" x14ac:dyDescent="0.25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22</v>
      </c>
      <c r="F36" s="1" t="s">
        <v>23</v>
      </c>
      <c r="G36" s="1" t="s">
        <v>47</v>
      </c>
      <c r="H36" s="1" t="s">
        <v>48</v>
      </c>
      <c r="I36" s="1" t="s">
        <v>91</v>
      </c>
      <c r="J36" s="1" t="s">
        <v>92</v>
      </c>
      <c r="K36" s="1" t="s">
        <v>102</v>
      </c>
      <c r="L36" s="1" t="s">
        <v>103</v>
      </c>
      <c r="M36" s="1" t="s">
        <v>104</v>
      </c>
      <c r="N36" s="2">
        <v>104700</v>
      </c>
      <c r="O36" s="2">
        <v>32468.28</v>
      </c>
      <c r="P36" s="2">
        <v>101300</v>
      </c>
      <c r="Q36" s="2">
        <v>78895.31</v>
      </c>
      <c r="R36" s="2">
        <v>22404.69</v>
      </c>
      <c r="S36" s="2">
        <v>100620</v>
      </c>
      <c r="T36" s="2">
        <v>43574.64</v>
      </c>
      <c r="U36" s="2">
        <v>-23548.74</v>
      </c>
      <c r="V36" s="2">
        <v>9962.31</v>
      </c>
      <c r="W36" s="2">
        <v>10063.59</v>
      </c>
      <c r="X36" s="2">
        <v>88857.62</v>
      </c>
      <c r="Y36" s="1"/>
    </row>
    <row r="37" spans="1:25" ht="19.899999999999999" customHeight="1" outlineLevel="5" x14ac:dyDescent="0.25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22</v>
      </c>
      <c r="F37" s="1" t="s">
        <v>23</v>
      </c>
      <c r="G37" s="1" t="s">
        <v>47</v>
      </c>
      <c r="H37" s="1" t="s">
        <v>48</v>
      </c>
      <c r="I37" s="1" t="s">
        <v>91</v>
      </c>
      <c r="J37" s="1" t="s">
        <v>92</v>
      </c>
      <c r="K37" s="1" t="s">
        <v>105</v>
      </c>
      <c r="L37" s="1" t="s">
        <v>106</v>
      </c>
      <c r="M37" s="1" t="s">
        <v>107</v>
      </c>
      <c r="N37" s="2">
        <v>475.8</v>
      </c>
      <c r="O37" s="2">
        <v>475.8</v>
      </c>
      <c r="P37" s="2">
        <v>475.8</v>
      </c>
      <c r="Q37" s="2">
        <v>0</v>
      </c>
      <c r="R37" s="2">
        <v>475.8</v>
      </c>
      <c r="S37" s="2">
        <v>475.8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1"/>
    </row>
    <row r="38" spans="1:25" ht="19.899999999999999" customHeight="1" outlineLevel="4" x14ac:dyDescent="0.25">
      <c r="J38" s="3" t="s">
        <v>1322</v>
      </c>
      <c r="N38" s="2">
        <f t="shared" ref="N38:X38" si="13">SUBTOTAL(9,N33:N37)</f>
        <v>3365132.9299999997</v>
      </c>
      <c r="O38" s="2">
        <f>SUBTOTAL(9,O33:O37)</f>
        <v>314174.81</v>
      </c>
      <c r="P38" s="2">
        <f t="shared" si="13"/>
        <v>2223034.29</v>
      </c>
      <c r="Q38" s="2">
        <f t="shared" si="13"/>
        <v>1947916.3900000001</v>
      </c>
      <c r="R38" s="2">
        <f t="shared" si="13"/>
        <v>275117.89999999997</v>
      </c>
      <c r="S38" s="2">
        <f t="shared" si="13"/>
        <v>3355332.9299999997</v>
      </c>
      <c r="T38" s="2">
        <f t="shared" si="13"/>
        <v>228253</v>
      </c>
      <c r="U38" s="2">
        <f t="shared" si="13"/>
        <v>-37795.93</v>
      </c>
      <c r="V38" s="2">
        <f t="shared" si="13"/>
        <v>151400.16</v>
      </c>
      <c r="W38" s="2">
        <f t="shared" si="13"/>
        <v>39056.910000000018</v>
      </c>
      <c r="X38" s="2">
        <f t="shared" si="13"/>
        <v>2099316.5500000003</v>
      </c>
      <c r="Y38" s="1"/>
    </row>
    <row r="39" spans="1:25" ht="19.899999999999999" customHeight="1" outlineLevel="5" x14ac:dyDescent="0.25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22</v>
      </c>
      <c r="F39" s="1" t="s">
        <v>23</v>
      </c>
      <c r="G39" s="1" t="s">
        <v>47</v>
      </c>
      <c r="H39" s="1" t="s">
        <v>48</v>
      </c>
      <c r="I39" s="1" t="s">
        <v>108</v>
      </c>
      <c r="J39" s="1" t="s">
        <v>109</v>
      </c>
      <c r="K39" s="1" t="s">
        <v>110</v>
      </c>
      <c r="L39" s="1" t="s">
        <v>111</v>
      </c>
      <c r="M39" s="1" t="s">
        <v>112</v>
      </c>
      <c r="N39" s="2">
        <v>2385485.2599999998</v>
      </c>
      <c r="O39" s="2">
        <v>1597191.86</v>
      </c>
      <c r="P39" s="2">
        <v>2380377.54</v>
      </c>
      <c r="Q39" s="2">
        <v>1227055.1200000001</v>
      </c>
      <c r="R39" s="2">
        <v>1153322.42</v>
      </c>
      <c r="S39" s="2">
        <v>2246285.2599999998</v>
      </c>
      <c r="T39" s="2">
        <v>1326890.77</v>
      </c>
      <c r="U39" s="2">
        <v>-16931.759999999998</v>
      </c>
      <c r="V39" s="2">
        <v>866089.57</v>
      </c>
      <c r="W39" s="2">
        <v>443869.44</v>
      </c>
      <c r="X39" s="2">
        <v>2093144.69</v>
      </c>
      <c r="Y39" s="1"/>
    </row>
    <row r="40" spans="1:25" ht="19.899999999999999" customHeight="1" outlineLevel="4" x14ac:dyDescent="0.25">
      <c r="J40" s="3" t="s">
        <v>1323</v>
      </c>
      <c r="N40" s="2">
        <f t="shared" ref="N40:X40" si="14">SUBTOTAL(9,N39:N39)</f>
        <v>2385485.2599999998</v>
      </c>
      <c r="O40" s="2">
        <f>SUBTOTAL(9,O39:O39)</f>
        <v>1597191.86</v>
      </c>
      <c r="P40" s="2">
        <f t="shared" si="14"/>
        <v>2380377.54</v>
      </c>
      <c r="Q40" s="2">
        <f t="shared" si="14"/>
        <v>1227055.1200000001</v>
      </c>
      <c r="R40" s="2">
        <f t="shared" si="14"/>
        <v>1153322.42</v>
      </c>
      <c r="S40" s="2">
        <f t="shared" si="14"/>
        <v>2246285.2599999998</v>
      </c>
      <c r="T40" s="2">
        <f t="shared" si="14"/>
        <v>1326890.77</v>
      </c>
      <c r="U40" s="2">
        <f t="shared" si="14"/>
        <v>-16931.759999999998</v>
      </c>
      <c r="V40" s="2">
        <f t="shared" si="14"/>
        <v>866089.57</v>
      </c>
      <c r="W40" s="2">
        <f t="shared" si="14"/>
        <v>443869.44</v>
      </c>
      <c r="X40" s="2">
        <f t="shared" si="14"/>
        <v>2093144.69</v>
      </c>
      <c r="Y40" s="1"/>
    </row>
    <row r="41" spans="1:25" ht="19.899999999999999" customHeight="1" outlineLevel="5" x14ac:dyDescent="0.25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22</v>
      </c>
      <c r="F41" s="1" t="s">
        <v>23</v>
      </c>
      <c r="G41" s="1" t="s">
        <v>47</v>
      </c>
      <c r="H41" s="1" t="s">
        <v>48</v>
      </c>
      <c r="I41" s="1" t="s">
        <v>113</v>
      </c>
      <c r="J41" s="1" t="s">
        <v>114</v>
      </c>
      <c r="K41" s="1" t="s">
        <v>115</v>
      </c>
      <c r="L41" s="1" t="s">
        <v>116</v>
      </c>
      <c r="M41" s="1" t="s">
        <v>117</v>
      </c>
      <c r="N41" s="2">
        <v>276469.61</v>
      </c>
      <c r="O41" s="2">
        <v>118768.59</v>
      </c>
      <c r="P41" s="2">
        <v>252091.51</v>
      </c>
      <c r="Q41" s="2">
        <v>141888.26</v>
      </c>
      <c r="R41" s="2">
        <v>110203.25</v>
      </c>
      <c r="S41" s="2">
        <v>256389.61</v>
      </c>
      <c r="T41" s="2">
        <v>165768.07999999999</v>
      </c>
      <c r="U41" s="2">
        <v>-66082.36</v>
      </c>
      <c r="V41" s="2">
        <v>91120.38</v>
      </c>
      <c r="W41" s="2">
        <v>8565.34</v>
      </c>
      <c r="X41" s="2">
        <v>233008.64000000001</v>
      </c>
      <c r="Y41" s="1"/>
    </row>
    <row r="42" spans="1:25" ht="19.899999999999999" customHeight="1" outlineLevel="5" x14ac:dyDescent="0.25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22</v>
      </c>
      <c r="F42" s="1" t="s">
        <v>23</v>
      </c>
      <c r="G42" s="1" t="s">
        <v>47</v>
      </c>
      <c r="H42" s="1" t="s">
        <v>48</v>
      </c>
      <c r="I42" s="1" t="s">
        <v>113</v>
      </c>
      <c r="J42" s="1" t="s">
        <v>114</v>
      </c>
      <c r="K42" s="1" t="s">
        <v>118</v>
      </c>
      <c r="L42" s="1" t="s">
        <v>119</v>
      </c>
      <c r="M42" s="1" t="s">
        <v>120</v>
      </c>
      <c r="N42" s="2">
        <v>329172.67</v>
      </c>
      <c r="O42" s="2">
        <v>111809.98</v>
      </c>
      <c r="P42" s="2">
        <v>95888.29</v>
      </c>
      <c r="Q42" s="2">
        <v>34577.19</v>
      </c>
      <c r="R42" s="2">
        <v>61311.1</v>
      </c>
      <c r="S42" s="2">
        <v>326992.67</v>
      </c>
      <c r="T42" s="2">
        <v>241107.66</v>
      </c>
      <c r="U42" s="2">
        <v>-50155.46</v>
      </c>
      <c r="V42" s="2">
        <v>140453.32</v>
      </c>
      <c r="W42" s="2">
        <v>50498.879999999997</v>
      </c>
      <c r="X42" s="2">
        <v>175030.51</v>
      </c>
      <c r="Y42" s="1"/>
    </row>
    <row r="43" spans="1:25" ht="19.899999999999999" customHeight="1" outlineLevel="4" x14ac:dyDescent="0.25">
      <c r="J43" s="3" t="s">
        <v>1324</v>
      </c>
      <c r="N43" s="2">
        <f t="shared" ref="N43:X43" si="15">SUBTOTAL(9,N41:N42)</f>
        <v>605642.28</v>
      </c>
      <c r="O43" s="2">
        <f>SUBTOTAL(9,O41:O42)</f>
        <v>230578.57</v>
      </c>
      <c r="P43" s="2">
        <f t="shared" si="15"/>
        <v>347979.8</v>
      </c>
      <c r="Q43" s="2">
        <f t="shared" si="15"/>
        <v>176465.45</v>
      </c>
      <c r="R43" s="2">
        <f t="shared" si="15"/>
        <v>171514.35</v>
      </c>
      <c r="S43" s="2">
        <f t="shared" si="15"/>
        <v>583382.28</v>
      </c>
      <c r="T43" s="2">
        <f t="shared" si="15"/>
        <v>406875.74</v>
      </c>
      <c r="U43" s="2">
        <f t="shared" si="15"/>
        <v>-116237.82</v>
      </c>
      <c r="V43" s="2">
        <f t="shared" si="15"/>
        <v>231573.7</v>
      </c>
      <c r="W43" s="2">
        <f t="shared" si="15"/>
        <v>59064.22</v>
      </c>
      <c r="X43" s="2">
        <f t="shared" si="15"/>
        <v>408039.15</v>
      </c>
      <c r="Y43" s="1"/>
    </row>
    <row r="44" spans="1:25" ht="19.899999999999999" customHeight="1" outlineLevel="5" x14ac:dyDescent="0.25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22</v>
      </c>
      <c r="F44" s="1" t="s">
        <v>23</v>
      </c>
      <c r="G44" s="1" t="s">
        <v>47</v>
      </c>
      <c r="H44" s="1" t="s">
        <v>48</v>
      </c>
      <c r="I44" s="1" t="s">
        <v>121</v>
      </c>
      <c r="J44" s="1" t="s">
        <v>122</v>
      </c>
      <c r="K44" s="1" t="s">
        <v>123</v>
      </c>
      <c r="L44" s="1" t="s">
        <v>122</v>
      </c>
      <c r="M44" s="1" t="s">
        <v>124</v>
      </c>
      <c r="N44" s="2">
        <v>33615228.850000001</v>
      </c>
      <c r="O44" s="2">
        <v>4966812.49</v>
      </c>
      <c r="P44" s="2">
        <v>30259810.190000001</v>
      </c>
      <c r="Q44" s="2">
        <v>25293798.530000001</v>
      </c>
      <c r="R44" s="2">
        <v>4966011.66</v>
      </c>
      <c r="S44" s="2">
        <v>33615228.850000001</v>
      </c>
      <c r="T44" s="2">
        <v>4710879.12</v>
      </c>
      <c r="U44" s="2">
        <v>-1011381.48</v>
      </c>
      <c r="V44" s="2">
        <v>3698696.81</v>
      </c>
      <c r="W44" s="2">
        <v>800.82999999988601</v>
      </c>
      <c r="X44" s="2">
        <v>28992495.34</v>
      </c>
      <c r="Y44" s="1"/>
    </row>
    <row r="45" spans="1:25" ht="19.899999999999999" customHeight="1" outlineLevel="4" x14ac:dyDescent="0.25">
      <c r="J45" s="3" t="s">
        <v>1325</v>
      </c>
      <c r="N45" s="2">
        <f t="shared" ref="N45:X45" si="16">SUBTOTAL(9,N44:N44)</f>
        <v>33615228.850000001</v>
      </c>
      <c r="O45" s="2">
        <f>SUBTOTAL(9,O44:O44)</f>
        <v>4966812.49</v>
      </c>
      <c r="P45" s="2">
        <f t="shared" si="16"/>
        <v>30259810.190000001</v>
      </c>
      <c r="Q45" s="2">
        <f t="shared" si="16"/>
        <v>25293798.530000001</v>
      </c>
      <c r="R45" s="2">
        <f t="shared" si="16"/>
        <v>4966011.66</v>
      </c>
      <c r="S45" s="2">
        <f t="shared" si="16"/>
        <v>33615228.850000001</v>
      </c>
      <c r="T45" s="2">
        <f t="shared" si="16"/>
        <v>4710879.12</v>
      </c>
      <c r="U45" s="2">
        <f t="shared" si="16"/>
        <v>-1011381.48</v>
      </c>
      <c r="V45" s="2">
        <f t="shared" si="16"/>
        <v>3698696.81</v>
      </c>
      <c r="W45" s="2">
        <f t="shared" si="16"/>
        <v>800.82999999988601</v>
      </c>
      <c r="X45" s="2">
        <f t="shared" si="16"/>
        <v>28992495.34</v>
      </c>
      <c r="Y45" s="1"/>
    </row>
    <row r="46" spans="1:25" ht="19.899999999999999" customHeight="1" outlineLevel="5" x14ac:dyDescent="0.25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22</v>
      </c>
      <c r="F46" s="1" t="s">
        <v>23</v>
      </c>
      <c r="G46" s="1" t="s">
        <v>47</v>
      </c>
      <c r="H46" s="1" t="s">
        <v>48</v>
      </c>
      <c r="I46" s="1" t="s">
        <v>125</v>
      </c>
      <c r="J46" s="1" t="s">
        <v>126</v>
      </c>
      <c r="K46" s="1" t="s">
        <v>127</v>
      </c>
      <c r="L46" s="1" t="s">
        <v>126</v>
      </c>
      <c r="M46" s="1" t="s">
        <v>128</v>
      </c>
      <c r="N46" s="2">
        <v>55000</v>
      </c>
      <c r="O46" s="2">
        <v>5923.24</v>
      </c>
      <c r="P46" s="2">
        <v>44726.83</v>
      </c>
      <c r="Q46" s="2">
        <v>38803.589999999997</v>
      </c>
      <c r="R46" s="2">
        <v>5923.2400000000098</v>
      </c>
      <c r="S46" s="2">
        <v>55000</v>
      </c>
      <c r="T46" s="2">
        <v>6783.73</v>
      </c>
      <c r="U46" s="2">
        <v>-1206.17</v>
      </c>
      <c r="V46" s="2">
        <v>5577.56</v>
      </c>
      <c r="W46" s="2">
        <v>-9.0949470177292804E-13</v>
      </c>
      <c r="X46" s="2">
        <v>44381.15</v>
      </c>
      <c r="Y46" s="1"/>
    </row>
    <row r="47" spans="1:25" ht="19.899999999999999" customHeight="1" outlineLevel="4" x14ac:dyDescent="0.25">
      <c r="J47" s="3" t="s">
        <v>1326</v>
      </c>
      <c r="N47" s="2">
        <f t="shared" ref="N47:X47" si="17">SUBTOTAL(9,N46:N46)</f>
        <v>55000</v>
      </c>
      <c r="O47" s="2">
        <f>SUBTOTAL(9,O46:O46)</f>
        <v>5923.24</v>
      </c>
      <c r="P47" s="2">
        <f t="shared" si="17"/>
        <v>44726.83</v>
      </c>
      <c r="Q47" s="2">
        <f t="shared" si="17"/>
        <v>38803.589999999997</v>
      </c>
      <c r="R47" s="2">
        <f t="shared" si="17"/>
        <v>5923.2400000000098</v>
      </c>
      <c r="S47" s="2">
        <f t="shared" si="17"/>
        <v>55000</v>
      </c>
      <c r="T47" s="2">
        <f t="shared" si="17"/>
        <v>6783.73</v>
      </c>
      <c r="U47" s="2">
        <f t="shared" si="17"/>
        <v>-1206.17</v>
      </c>
      <c r="V47" s="2">
        <f t="shared" si="17"/>
        <v>5577.56</v>
      </c>
      <c r="W47" s="2">
        <f t="shared" si="17"/>
        <v>-9.0949470177292804E-13</v>
      </c>
      <c r="X47" s="2">
        <f t="shared" si="17"/>
        <v>44381.15</v>
      </c>
      <c r="Y47" s="1"/>
    </row>
    <row r="48" spans="1:25" ht="19.899999999999999" customHeight="1" outlineLevel="5" x14ac:dyDescent="0.25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22</v>
      </c>
      <c r="F48" s="1" t="s">
        <v>23</v>
      </c>
      <c r="G48" s="1" t="s">
        <v>47</v>
      </c>
      <c r="H48" s="1" t="s">
        <v>48</v>
      </c>
      <c r="I48" s="1" t="s">
        <v>129</v>
      </c>
      <c r="J48" s="1" t="s">
        <v>130</v>
      </c>
      <c r="K48" s="1" t="s">
        <v>131</v>
      </c>
      <c r="L48" s="1" t="s">
        <v>130</v>
      </c>
      <c r="M48" s="1" t="s">
        <v>132</v>
      </c>
      <c r="N48" s="2">
        <v>25000</v>
      </c>
      <c r="O48" s="2">
        <v>0</v>
      </c>
      <c r="P48" s="2">
        <v>5136.33</v>
      </c>
      <c r="Q48" s="2">
        <v>5136.33</v>
      </c>
      <c r="R48" s="2">
        <v>0</v>
      </c>
      <c r="S48" s="2">
        <v>25000</v>
      </c>
      <c r="T48" s="2">
        <v>0</v>
      </c>
      <c r="U48" s="2">
        <v>0</v>
      </c>
      <c r="V48" s="2">
        <v>0</v>
      </c>
      <c r="W48" s="2">
        <v>0</v>
      </c>
      <c r="X48" s="2">
        <v>5136.33</v>
      </c>
      <c r="Y48" s="1"/>
    </row>
    <row r="49" spans="1:25" ht="19.899999999999999" customHeight="1" outlineLevel="4" x14ac:dyDescent="0.25">
      <c r="J49" s="3" t="s">
        <v>1327</v>
      </c>
      <c r="N49" s="2">
        <f t="shared" ref="N49:X49" si="18">SUBTOTAL(9,N48:N48)</f>
        <v>25000</v>
      </c>
      <c r="O49" s="2">
        <f>SUBTOTAL(9,O48:O48)</f>
        <v>0</v>
      </c>
      <c r="P49" s="2">
        <f t="shared" si="18"/>
        <v>5136.33</v>
      </c>
      <c r="Q49" s="2">
        <f t="shared" si="18"/>
        <v>5136.33</v>
      </c>
      <c r="R49" s="2">
        <f t="shared" si="18"/>
        <v>0</v>
      </c>
      <c r="S49" s="2">
        <f t="shared" si="18"/>
        <v>25000</v>
      </c>
      <c r="T49" s="2">
        <f t="shared" si="18"/>
        <v>0</v>
      </c>
      <c r="U49" s="2">
        <f t="shared" si="18"/>
        <v>0</v>
      </c>
      <c r="V49" s="2">
        <f t="shared" si="18"/>
        <v>0</v>
      </c>
      <c r="W49" s="2">
        <f t="shared" si="18"/>
        <v>0</v>
      </c>
      <c r="X49" s="2">
        <f t="shared" si="18"/>
        <v>5136.33</v>
      </c>
      <c r="Y49" s="1"/>
    </row>
    <row r="50" spans="1:25" ht="19.899999999999999" customHeight="1" outlineLevel="5" x14ac:dyDescent="0.25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22</v>
      </c>
      <c r="F50" s="1" t="s">
        <v>23</v>
      </c>
      <c r="G50" s="1" t="s">
        <v>47</v>
      </c>
      <c r="H50" s="1" t="s">
        <v>48</v>
      </c>
      <c r="I50" s="1" t="s">
        <v>133</v>
      </c>
      <c r="J50" s="1" t="s">
        <v>134</v>
      </c>
      <c r="K50" s="1" t="s">
        <v>135</v>
      </c>
      <c r="L50" s="1" t="s">
        <v>134</v>
      </c>
      <c r="M50" s="1" t="s">
        <v>136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1"/>
    </row>
    <row r="51" spans="1:25" ht="19.899999999999999" customHeight="1" outlineLevel="4" x14ac:dyDescent="0.25">
      <c r="J51" s="3" t="s">
        <v>1328</v>
      </c>
      <c r="N51" s="2">
        <f t="shared" ref="N51:X51" si="19">SUBTOTAL(9,N50:N50)</f>
        <v>0</v>
      </c>
      <c r="O51" s="2">
        <f>SUBTOTAL(9,O50:O50)</f>
        <v>0</v>
      </c>
      <c r="P51" s="2">
        <f t="shared" si="19"/>
        <v>0</v>
      </c>
      <c r="Q51" s="2">
        <f t="shared" si="19"/>
        <v>0</v>
      </c>
      <c r="R51" s="2">
        <f t="shared" si="19"/>
        <v>0</v>
      </c>
      <c r="S51" s="2">
        <f t="shared" si="19"/>
        <v>0</v>
      </c>
      <c r="T51" s="2">
        <f t="shared" si="19"/>
        <v>0</v>
      </c>
      <c r="U51" s="2">
        <f t="shared" si="19"/>
        <v>0</v>
      </c>
      <c r="V51" s="2">
        <f t="shared" si="19"/>
        <v>0</v>
      </c>
      <c r="W51" s="2">
        <f t="shared" si="19"/>
        <v>0</v>
      </c>
      <c r="X51" s="2">
        <f t="shared" si="19"/>
        <v>0</v>
      </c>
      <c r="Y51" s="1"/>
    </row>
    <row r="52" spans="1:25" ht="19.899999999999999" customHeight="1" outlineLevel="5" x14ac:dyDescent="0.25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22</v>
      </c>
      <c r="F52" s="1" t="s">
        <v>23</v>
      </c>
      <c r="G52" s="1" t="s">
        <v>47</v>
      </c>
      <c r="H52" s="1" t="s">
        <v>48</v>
      </c>
      <c r="I52" s="1" t="s">
        <v>137</v>
      </c>
      <c r="J52" s="1" t="s">
        <v>138</v>
      </c>
      <c r="K52" s="1" t="s">
        <v>139</v>
      </c>
      <c r="L52" s="1" t="s">
        <v>140</v>
      </c>
      <c r="M52" s="1" t="s">
        <v>141</v>
      </c>
      <c r="N52" s="2">
        <v>1890756.75</v>
      </c>
      <c r="O52" s="2">
        <v>123041.96</v>
      </c>
      <c r="P52" s="2">
        <v>979434.63</v>
      </c>
      <c r="Q52" s="2">
        <v>879432.87</v>
      </c>
      <c r="R52" s="2">
        <v>100001.76</v>
      </c>
      <c r="S52" s="2">
        <v>1890756.75</v>
      </c>
      <c r="T52" s="2">
        <v>133040.20000000001</v>
      </c>
      <c r="U52" s="2">
        <v>-10000</v>
      </c>
      <c r="V52" s="2">
        <v>100000</v>
      </c>
      <c r="W52" s="2">
        <v>23040.2</v>
      </c>
      <c r="X52" s="2">
        <v>979432.87</v>
      </c>
      <c r="Y52" s="1"/>
    </row>
    <row r="53" spans="1:25" ht="19.899999999999999" customHeight="1" outlineLevel="4" x14ac:dyDescent="0.25">
      <c r="J53" s="3" t="s">
        <v>1329</v>
      </c>
      <c r="N53" s="2">
        <f t="shared" ref="N53:X53" si="20">SUBTOTAL(9,N52:N52)</f>
        <v>1890756.75</v>
      </c>
      <c r="O53" s="2">
        <f>SUBTOTAL(9,O52:O52)</f>
        <v>123041.96</v>
      </c>
      <c r="P53" s="2">
        <f t="shared" si="20"/>
        <v>979434.63</v>
      </c>
      <c r="Q53" s="2">
        <f t="shared" si="20"/>
        <v>879432.87</v>
      </c>
      <c r="R53" s="2">
        <f t="shared" si="20"/>
        <v>100001.76</v>
      </c>
      <c r="S53" s="2">
        <f t="shared" si="20"/>
        <v>1890756.75</v>
      </c>
      <c r="T53" s="2">
        <f t="shared" si="20"/>
        <v>133040.20000000001</v>
      </c>
      <c r="U53" s="2">
        <f t="shared" si="20"/>
        <v>-10000</v>
      </c>
      <c r="V53" s="2">
        <f t="shared" si="20"/>
        <v>100000</v>
      </c>
      <c r="W53" s="2">
        <f t="shared" si="20"/>
        <v>23040.2</v>
      </c>
      <c r="X53" s="2">
        <f t="shared" si="20"/>
        <v>979432.87</v>
      </c>
      <c r="Y53" s="1"/>
    </row>
    <row r="54" spans="1:25" ht="19.899999999999999" customHeight="1" outlineLevel="3" x14ac:dyDescent="0.25">
      <c r="H54" s="3" t="s">
        <v>1295</v>
      </c>
      <c r="N54" s="2">
        <f t="shared" ref="N54:X54" si="21">SUBTOTAL(9,N13:N52)</f>
        <v>176359220.54999998</v>
      </c>
      <c r="O54" s="2">
        <f>SUBTOTAL(9,O13:O52)</f>
        <v>9944084.0900000017</v>
      </c>
      <c r="P54" s="2">
        <f t="shared" si="21"/>
        <v>161222953.91000006</v>
      </c>
      <c r="Q54" s="2">
        <f t="shared" si="21"/>
        <v>151943964.50000003</v>
      </c>
      <c r="R54" s="2">
        <f t="shared" si="21"/>
        <v>9278989.4100000001</v>
      </c>
      <c r="S54" s="2">
        <f t="shared" si="21"/>
        <v>176187960.54999998</v>
      </c>
      <c r="T54" s="2">
        <f t="shared" si="21"/>
        <v>7866347.9400000004</v>
      </c>
      <c r="U54" s="2">
        <f t="shared" si="21"/>
        <v>-1533544.71</v>
      </c>
      <c r="V54" s="2">
        <f t="shared" si="21"/>
        <v>5667708.5499999998</v>
      </c>
      <c r="W54" s="2">
        <f t="shared" si="21"/>
        <v>665094.67999999982</v>
      </c>
      <c r="X54" s="2">
        <f t="shared" si="21"/>
        <v>157611673.05000004</v>
      </c>
      <c r="Y54" s="1"/>
    </row>
    <row r="55" spans="1:25" ht="19.899999999999999" customHeight="1" outlineLevel="5" x14ac:dyDescent="0.25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22</v>
      </c>
      <c r="F55" s="1" t="s">
        <v>23</v>
      </c>
      <c r="G55" s="1" t="s">
        <v>142</v>
      </c>
      <c r="H55" s="1" t="s">
        <v>143</v>
      </c>
      <c r="I55" s="1" t="s">
        <v>144</v>
      </c>
      <c r="J55" s="1" t="s">
        <v>145</v>
      </c>
      <c r="K55" s="1" t="s">
        <v>146</v>
      </c>
      <c r="L55" s="1" t="s">
        <v>145</v>
      </c>
      <c r="M55" s="1" t="s">
        <v>147</v>
      </c>
      <c r="N55" s="2">
        <v>209180</v>
      </c>
      <c r="O55" s="2">
        <v>10659.87</v>
      </c>
      <c r="P55" s="2">
        <v>199987.11</v>
      </c>
      <c r="Q55" s="2">
        <v>189327.24</v>
      </c>
      <c r="R55" s="2">
        <v>10659.87</v>
      </c>
      <c r="S55" s="2">
        <v>209180</v>
      </c>
      <c r="T55" s="2">
        <v>10268.950000000001</v>
      </c>
      <c r="U55" s="2">
        <v>-4761.88</v>
      </c>
      <c r="V55" s="2">
        <v>5507.07</v>
      </c>
      <c r="W55" s="2">
        <v>9.0949470177292804E-13</v>
      </c>
      <c r="X55" s="2">
        <v>194834.31</v>
      </c>
      <c r="Y55" s="1"/>
    </row>
    <row r="56" spans="1:25" ht="19.899999999999999" customHeight="1" outlineLevel="4" x14ac:dyDescent="0.25">
      <c r="J56" s="3" t="s">
        <v>1330</v>
      </c>
      <c r="N56" s="2">
        <f t="shared" ref="N56:X56" si="22">SUBTOTAL(9,N55:N55)</f>
        <v>209180</v>
      </c>
      <c r="O56" s="2">
        <f>SUBTOTAL(9,O55:O55)</f>
        <v>10659.87</v>
      </c>
      <c r="P56" s="2">
        <f t="shared" si="22"/>
        <v>199987.11</v>
      </c>
      <c r="Q56" s="2">
        <f t="shared" si="22"/>
        <v>189327.24</v>
      </c>
      <c r="R56" s="2">
        <f t="shared" si="22"/>
        <v>10659.87</v>
      </c>
      <c r="S56" s="2">
        <f t="shared" si="22"/>
        <v>209180</v>
      </c>
      <c r="T56" s="2">
        <f t="shared" si="22"/>
        <v>10268.950000000001</v>
      </c>
      <c r="U56" s="2">
        <f t="shared" si="22"/>
        <v>-4761.88</v>
      </c>
      <c r="V56" s="2">
        <f t="shared" si="22"/>
        <v>5507.07</v>
      </c>
      <c r="W56" s="2">
        <f t="shared" si="22"/>
        <v>9.0949470177292804E-13</v>
      </c>
      <c r="X56" s="2">
        <f t="shared" si="22"/>
        <v>194834.31</v>
      </c>
      <c r="Y56" s="1"/>
    </row>
    <row r="57" spans="1:25" ht="19.899999999999999" customHeight="1" outlineLevel="5" x14ac:dyDescent="0.25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22</v>
      </c>
      <c r="F57" s="1" t="s">
        <v>23</v>
      </c>
      <c r="G57" s="1" t="s">
        <v>142</v>
      </c>
      <c r="H57" s="1" t="s">
        <v>143</v>
      </c>
      <c r="I57" s="1" t="s">
        <v>148</v>
      </c>
      <c r="J57" s="1" t="s">
        <v>149</v>
      </c>
      <c r="K57" s="1" t="s">
        <v>150</v>
      </c>
      <c r="L57" s="1" t="s">
        <v>149</v>
      </c>
      <c r="M57" s="1" t="s">
        <v>151</v>
      </c>
      <c r="N57" s="2">
        <v>255857.62</v>
      </c>
      <c r="O57" s="2">
        <v>161140.24</v>
      </c>
      <c r="P57" s="2">
        <v>129484.21</v>
      </c>
      <c r="Q57" s="2">
        <v>16838.189999999999</v>
      </c>
      <c r="R57" s="2">
        <v>112646.02</v>
      </c>
      <c r="S57" s="2">
        <v>255857.62</v>
      </c>
      <c r="T57" s="2">
        <v>144617.34</v>
      </c>
      <c r="U57" s="2">
        <v>-2216.33</v>
      </c>
      <c r="V57" s="2">
        <v>93906.79</v>
      </c>
      <c r="W57" s="2">
        <v>48494.22</v>
      </c>
      <c r="X57" s="2">
        <v>110744.98</v>
      </c>
      <c r="Y57" s="1"/>
    </row>
    <row r="58" spans="1:25" ht="19.899999999999999" customHeight="1" outlineLevel="4" x14ac:dyDescent="0.25">
      <c r="J58" s="3" t="s">
        <v>1331</v>
      </c>
      <c r="N58" s="2">
        <f t="shared" ref="N58:X58" si="23">SUBTOTAL(9,N57:N57)</f>
        <v>255857.62</v>
      </c>
      <c r="O58" s="2">
        <f>SUBTOTAL(9,O57:O57)</f>
        <v>161140.24</v>
      </c>
      <c r="P58" s="2">
        <f t="shared" si="23"/>
        <v>129484.21</v>
      </c>
      <c r="Q58" s="2">
        <f t="shared" si="23"/>
        <v>16838.189999999999</v>
      </c>
      <c r="R58" s="2">
        <f t="shared" si="23"/>
        <v>112646.02</v>
      </c>
      <c r="S58" s="2">
        <f t="shared" si="23"/>
        <v>255857.62</v>
      </c>
      <c r="T58" s="2">
        <f t="shared" si="23"/>
        <v>144617.34</v>
      </c>
      <c r="U58" s="2">
        <f t="shared" si="23"/>
        <v>-2216.33</v>
      </c>
      <c r="V58" s="2">
        <f t="shared" si="23"/>
        <v>93906.79</v>
      </c>
      <c r="W58" s="2">
        <f t="shared" si="23"/>
        <v>48494.22</v>
      </c>
      <c r="X58" s="2">
        <f t="shared" si="23"/>
        <v>110744.98</v>
      </c>
      <c r="Y58" s="1"/>
    </row>
    <row r="59" spans="1:25" ht="19.899999999999999" customHeight="1" outlineLevel="5" x14ac:dyDescent="0.25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22</v>
      </c>
      <c r="F59" s="1" t="s">
        <v>23</v>
      </c>
      <c r="G59" s="1" t="s">
        <v>142</v>
      </c>
      <c r="H59" s="1" t="s">
        <v>143</v>
      </c>
      <c r="I59" s="1" t="s">
        <v>152</v>
      </c>
      <c r="J59" s="1" t="s">
        <v>153</v>
      </c>
      <c r="K59" s="1" t="s">
        <v>154</v>
      </c>
      <c r="L59" s="1" t="s">
        <v>153</v>
      </c>
      <c r="M59" s="1" t="s">
        <v>155</v>
      </c>
      <c r="N59" s="2">
        <v>69561.289999999994</v>
      </c>
      <c r="O59" s="2">
        <v>24361.47</v>
      </c>
      <c r="P59" s="2">
        <v>49280.87</v>
      </c>
      <c r="Q59" s="2">
        <v>46576.63</v>
      </c>
      <c r="R59" s="2">
        <v>2704.24</v>
      </c>
      <c r="S59" s="2">
        <v>66602.289999999994</v>
      </c>
      <c r="T59" s="2">
        <v>52290.74</v>
      </c>
      <c r="U59" s="2">
        <v>-1017.64</v>
      </c>
      <c r="V59" s="2">
        <v>29615.87</v>
      </c>
      <c r="W59" s="2">
        <v>21657.23</v>
      </c>
      <c r="X59" s="2">
        <v>76192.5</v>
      </c>
      <c r="Y59" s="1"/>
    </row>
    <row r="60" spans="1:25" ht="19.899999999999999" customHeight="1" outlineLevel="4" x14ac:dyDescent="0.25">
      <c r="J60" s="3" t="s">
        <v>1332</v>
      </c>
      <c r="N60" s="2">
        <f t="shared" ref="N60:X60" si="24">SUBTOTAL(9,N59:N59)</f>
        <v>69561.289999999994</v>
      </c>
      <c r="O60" s="2">
        <f>SUBTOTAL(9,O59:O59)</f>
        <v>24361.47</v>
      </c>
      <c r="P60" s="2">
        <f t="shared" si="24"/>
        <v>49280.87</v>
      </c>
      <c r="Q60" s="2">
        <f t="shared" si="24"/>
        <v>46576.63</v>
      </c>
      <c r="R60" s="2">
        <f t="shared" si="24"/>
        <v>2704.24</v>
      </c>
      <c r="S60" s="2">
        <f t="shared" si="24"/>
        <v>66602.289999999994</v>
      </c>
      <c r="T60" s="2">
        <f t="shared" si="24"/>
        <v>52290.74</v>
      </c>
      <c r="U60" s="2">
        <f t="shared" si="24"/>
        <v>-1017.64</v>
      </c>
      <c r="V60" s="2">
        <f t="shared" si="24"/>
        <v>29615.87</v>
      </c>
      <c r="W60" s="2">
        <f t="shared" si="24"/>
        <v>21657.23</v>
      </c>
      <c r="X60" s="2">
        <f t="shared" si="24"/>
        <v>76192.5</v>
      </c>
      <c r="Y60" s="1"/>
    </row>
    <row r="61" spans="1:25" ht="19.899999999999999" customHeight="1" outlineLevel="5" x14ac:dyDescent="0.25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22</v>
      </c>
      <c r="F61" s="1" t="s">
        <v>23</v>
      </c>
      <c r="G61" s="1" t="s">
        <v>142</v>
      </c>
      <c r="H61" s="1" t="s">
        <v>143</v>
      </c>
      <c r="I61" s="1" t="s">
        <v>156</v>
      </c>
      <c r="J61" s="1" t="s">
        <v>157</v>
      </c>
      <c r="K61" s="1" t="s">
        <v>158</v>
      </c>
      <c r="L61" s="1" t="s">
        <v>159</v>
      </c>
      <c r="M61" s="1" t="s">
        <v>160</v>
      </c>
      <c r="N61" s="2">
        <v>1595685.41</v>
      </c>
      <c r="O61" s="2">
        <v>270276.45</v>
      </c>
      <c r="P61" s="2">
        <v>915531.02</v>
      </c>
      <c r="Q61" s="2">
        <v>676333.33</v>
      </c>
      <c r="R61" s="2">
        <v>239197.69</v>
      </c>
      <c r="S61" s="2">
        <v>1595685.41</v>
      </c>
      <c r="T61" s="2">
        <v>571178.51</v>
      </c>
      <c r="U61" s="2">
        <v>-23846.67</v>
      </c>
      <c r="V61" s="2">
        <v>516253.08</v>
      </c>
      <c r="W61" s="2">
        <v>31078.76</v>
      </c>
      <c r="X61" s="2">
        <v>1192586.4099999999</v>
      </c>
      <c r="Y61" s="1"/>
    </row>
    <row r="62" spans="1:25" ht="19.899999999999999" customHeight="1" outlineLevel="5" x14ac:dyDescent="0.25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22</v>
      </c>
      <c r="F62" s="1" t="s">
        <v>23</v>
      </c>
      <c r="G62" s="1" t="s">
        <v>142</v>
      </c>
      <c r="H62" s="1" t="s">
        <v>143</v>
      </c>
      <c r="I62" s="1" t="s">
        <v>156</v>
      </c>
      <c r="J62" s="1" t="s">
        <v>157</v>
      </c>
      <c r="K62" s="1" t="s">
        <v>161</v>
      </c>
      <c r="L62" s="1" t="s">
        <v>162</v>
      </c>
      <c r="M62" s="1" t="s">
        <v>163</v>
      </c>
      <c r="N62" s="2">
        <v>10974</v>
      </c>
      <c r="O62" s="2">
        <v>4439.6099999999997</v>
      </c>
      <c r="P62" s="2">
        <v>10376.57</v>
      </c>
      <c r="Q62" s="2">
        <v>10376.57</v>
      </c>
      <c r="R62" s="2">
        <v>-3.69482222595252E-13</v>
      </c>
      <c r="S62" s="2">
        <v>10974</v>
      </c>
      <c r="T62" s="2">
        <v>7045.06</v>
      </c>
      <c r="U62" s="2">
        <v>0</v>
      </c>
      <c r="V62" s="2">
        <v>2605.4499999999998</v>
      </c>
      <c r="W62" s="2">
        <v>4439.6099999999997</v>
      </c>
      <c r="X62" s="2">
        <v>12982.02</v>
      </c>
      <c r="Y62" s="1"/>
    </row>
    <row r="63" spans="1:25" ht="19.899999999999999" customHeight="1" outlineLevel="5" x14ac:dyDescent="0.25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22</v>
      </c>
      <c r="F63" s="1" t="s">
        <v>23</v>
      </c>
      <c r="G63" s="1" t="s">
        <v>142</v>
      </c>
      <c r="H63" s="1" t="s">
        <v>143</v>
      </c>
      <c r="I63" s="1" t="s">
        <v>156</v>
      </c>
      <c r="J63" s="1" t="s">
        <v>157</v>
      </c>
      <c r="K63" s="1" t="s">
        <v>164</v>
      </c>
      <c r="L63" s="1" t="s">
        <v>165</v>
      </c>
      <c r="M63" s="1" t="s">
        <v>166</v>
      </c>
      <c r="N63" s="2">
        <v>8560</v>
      </c>
      <c r="O63" s="2">
        <v>102.049999999999</v>
      </c>
      <c r="P63" s="2">
        <v>3500</v>
      </c>
      <c r="Q63" s="2">
        <v>3500</v>
      </c>
      <c r="R63" s="2">
        <v>0</v>
      </c>
      <c r="S63" s="2">
        <v>8560</v>
      </c>
      <c r="T63" s="2">
        <v>10000</v>
      </c>
      <c r="U63" s="2">
        <v>0</v>
      </c>
      <c r="V63" s="2">
        <v>9897.9500000000007</v>
      </c>
      <c r="W63" s="2">
        <v>102.049999999999</v>
      </c>
      <c r="X63" s="2">
        <v>13397.95</v>
      </c>
      <c r="Y63" s="1"/>
    </row>
    <row r="64" spans="1:25" ht="19.899999999999999" customHeight="1" outlineLevel="4" x14ac:dyDescent="0.25">
      <c r="J64" s="3" t="s">
        <v>1333</v>
      </c>
      <c r="N64" s="2">
        <f t="shared" ref="N64:X64" si="25">SUBTOTAL(9,N61:N63)</f>
        <v>1615219.41</v>
      </c>
      <c r="O64" s="2">
        <f>SUBTOTAL(9,O61:O63)</f>
        <v>274818.11</v>
      </c>
      <c r="P64" s="2">
        <f t="shared" si="25"/>
        <v>929407.59</v>
      </c>
      <c r="Q64" s="2">
        <f t="shared" si="25"/>
        <v>690209.89999999991</v>
      </c>
      <c r="R64" s="2">
        <f t="shared" si="25"/>
        <v>239197.69</v>
      </c>
      <c r="S64" s="2">
        <f t="shared" si="25"/>
        <v>1615219.41</v>
      </c>
      <c r="T64" s="2">
        <f t="shared" si="25"/>
        <v>588223.57000000007</v>
      </c>
      <c r="U64" s="2">
        <f t="shared" si="25"/>
        <v>-23846.67</v>
      </c>
      <c r="V64" s="2">
        <f t="shared" si="25"/>
        <v>528756.47999999998</v>
      </c>
      <c r="W64" s="2">
        <f t="shared" si="25"/>
        <v>35620.419999999991</v>
      </c>
      <c r="X64" s="2">
        <f t="shared" si="25"/>
        <v>1218966.3799999999</v>
      </c>
      <c r="Y64" s="1"/>
    </row>
    <row r="65" spans="1:25" ht="19.899999999999999" customHeight="1" outlineLevel="5" x14ac:dyDescent="0.25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22</v>
      </c>
      <c r="F65" s="1" t="s">
        <v>23</v>
      </c>
      <c r="G65" s="1" t="s">
        <v>142</v>
      </c>
      <c r="H65" s="1" t="s">
        <v>143</v>
      </c>
      <c r="I65" s="1" t="s">
        <v>167</v>
      </c>
      <c r="J65" s="1" t="s">
        <v>168</v>
      </c>
      <c r="K65" s="1" t="s">
        <v>169</v>
      </c>
      <c r="L65" s="1" t="s">
        <v>168</v>
      </c>
      <c r="M65" s="1" t="s">
        <v>170</v>
      </c>
      <c r="N65" s="2">
        <v>134821.25</v>
      </c>
      <c r="O65" s="2">
        <v>1443.3</v>
      </c>
      <c r="P65" s="2">
        <v>9694.77</v>
      </c>
      <c r="Q65" s="2">
        <v>8320.9699999999993</v>
      </c>
      <c r="R65" s="2">
        <v>1373.8</v>
      </c>
      <c r="S65" s="2">
        <v>134821.25</v>
      </c>
      <c r="T65" s="2">
        <v>15939.84</v>
      </c>
      <c r="U65" s="2">
        <v>-8962.33</v>
      </c>
      <c r="V65" s="2">
        <v>6908.01</v>
      </c>
      <c r="W65" s="2">
        <v>69.5</v>
      </c>
      <c r="X65" s="2">
        <v>15228.98</v>
      </c>
      <c r="Y65" s="1"/>
    </row>
    <row r="66" spans="1:25" ht="19.899999999999999" customHeight="1" outlineLevel="4" x14ac:dyDescent="0.25">
      <c r="J66" s="3" t="s">
        <v>1334</v>
      </c>
      <c r="N66" s="2">
        <f t="shared" ref="N66:X66" si="26">SUBTOTAL(9,N65:N65)</f>
        <v>134821.25</v>
      </c>
      <c r="O66" s="2">
        <f>SUBTOTAL(9,O65:O65)</f>
        <v>1443.3</v>
      </c>
      <c r="P66" s="2">
        <f t="shared" si="26"/>
        <v>9694.77</v>
      </c>
      <c r="Q66" s="2">
        <f t="shared" si="26"/>
        <v>8320.9699999999993</v>
      </c>
      <c r="R66" s="2">
        <f t="shared" si="26"/>
        <v>1373.8</v>
      </c>
      <c r="S66" s="2">
        <f t="shared" si="26"/>
        <v>134821.25</v>
      </c>
      <c r="T66" s="2">
        <f t="shared" si="26"/>
        <v>15939.84</v>
      </c>
      <c r="U66" s="2">
        <f t="shared" si="26"/>
        <v>-8962.33</v>
      </c>
      <c r="V66" s="2">
        <f t="shared" si="26"/>
        <v>6908.01</v>
      </c>
      <c r="W66" s="2">
        <f t="shared" si="26"/>
        <v>69.5</v>
      </c>
      <c r="X66" s="2">
        <f t="shared" si="26"/>
        <v>15228.98</v>
      </c>
      <c r="Y66" s="1"/>
    </row>
    <row r="67" spans="1:25" ht="19.899999999999999" customHeight="1" outlineLevel="5" x14ac:dyDescent="0.25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22</v>
      </c>
      <c r="F67" s="1" t="s">
        <v>23</v>
      </c>
      <c r="G67" s="1" t="s">
        <v>142</v>
      </c>
      <c r="H67" s="1" t="s">
        <v>143</v>
      </c>
      <c r="I67" s="1" t="s">
        <v>171</v>
      </c>
      <c r="J67" s="1" t="s">
        <v>172</v>
      </c>
      <c r="K67" s="1" t="s">
        <v>173</v>
      </c>
      <c r="L67" s="1" t="s">
        <v>174</v>
      </c>
      <c r="M67" s="1" t="s">
        <v>175</v>
      </c>
      <c r="N67" s="2">
        <v>220684.43</v>
      </c>
      <c r="O67" s="2">
        <v>90434.08</v>
      </c>
      <c r="P67" s="2">
        <v>144747.85</v>
      </c>
      <c r="Q67" s="2">
        <v>88590.91</v>
      </c>
      <c r="R67" s="2">
        <v>56156.94</v>
      </c>
      <c r="S67" s="2">
        <v>181737.43</v>
      </c>
      <c r="T67" s="2">
        <v>92184.08</v>
      </c>
      <c r="U67" s="2">
        <v>-11174.98</v>
      </c>
      <c r="V67" s="2">
        <v>46731.96</v>
      </c>
      <c r="W67" s="2">
        <v>34277.14</v>
      </c>
      <c r="X67" s="2">
        <v>135322.87</v>
      </c>
      <c r="Y67" s="1"/>
    </row>
    <row r="68" spans="1:25" ht="19.899999999999999" customHeight="1" outlineLevel="4" x14ac:dyDescent="0.25">
      <c r="J68" s="3" t="s">
        <v>1335</v>
      </c>
      <c r="N68" s="2">
        <f t="shared" ref="N68:X68" si="27">SUBTOTAL(9,N67:N67)</f>
        <v>220684.43</v>
      </c>
      <c r="O68" s="2">
        <f>SUBTOTAL(9,O67:O67)</f>
        <v>90434.08</v>
      </c>
      <c r="P68" s="2">
        <f t="shared" si="27"/>
        <v>144747.85</v>
      </c>
      <c r="Q68" s="2">
        <f t="shared" si="27"/>
        <v>88590.91</v>
      </c>
      <c r="R68" s="2">
        <f t="shared" si="27"/>
        <v>56156.94</v>
      </c>
      <c r="S68" s="2">
        <f t="shared" si="27"/>
        <v>181737.43</v>
      </c>
      <c r="T68" s="2">
        <f t="shared" si="27"/>
        <v>92184.08</v>
      </c>
      <c r="U68" s="2">
        <f t="shared" si="27"/>
        <v>-11174.98</v>
      </c>
      <c r="V68" s="2">
        <f t="shared" si="27"/>
        <v>46731.96</v>
      </c>
      <c r="W68" s="2">
        <f t="shared" si="27"/>
        <v>34277.14</v>
      </c>
      <c r="X68" s="2">
        <f t="shared" si="27"/>
        <v>135322.87</v>
      </c>
      <c r="Y68" s="1"/>
    </row>
    <row r="69" spans="1:25" ht="19.899999999999999" customHeight="1" outlineLevel="5" x14ac:dyDescent="0.25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22</v>
      </c>
      <c r="F69" s="1" t="s">
        <v>23</v>
      </c>
      <c r="G69" s="1" t="s">
        <v>142</v>
      </c>
      <c r="H69" s="1" t="s">
        <v>143</v>
      </c>
      <c r="I69" s="1" t="s">
        <v>176</v>
      </c>
      <c r="J69" s="1" t="s">
        <v>177</v>
      </c>
      <c r="K69" s="1" t="s">
        <v>178</v>
      </c>
      <c r="L69" s="1" t="s">
        <v>179</v>
      </c>
      <c r="M69" s="1" t="s">
        <v>180</v>
      </c>
      <c r="N69" s="2">
        <v>30634.99</v>
      </c>
      <c r="O69" s="2">
        <v>866.21</v>
      </c>
      <c r="P69" s="2">
        <v>27442.62</v>
      </c>
      <c r="Q69" s="2">
        <v>26576.41</v>
      </c>
      <c r="R69" s="2">
        <v>866.21</v>
      </c>
      <c r="S69" s="2">
        <v>28554.99</v>
      </c>
      <c r="T69" s="2">
        <v>0</v>
      </c>
      <c r="U69" s="2">
        <v>0</v>
      </c>
      <c r="V69" s="2">
        <v>0</v>
      </c>
      <c r="W69" s="2">
        <v>0</v>
      </c>
      <c r="X69" s="2">
        <v>26576.41</v>
      </c>
      <c r="Y69" s="1"/>
    </row>
    <row r="70" spans="1:25" ht="19.899999999999999" customHeight="1" outlineLevel="4" x14ac:dyDescent="0.25">
      <c r="J70" s="3" t="s">
        <v>1336</v>
      </c>
      <c r="N70" s="2">
        <f t="shared" ref="N70:X70" si="28">SUBTOTAL(9,N69:N69)</f>
        <v>30634.99</v>
      </c>
      <c r="O70" s="2">
        <f>SUBTOTAL(9,O69:O69)</f>
        <v>866.21</v>
      </c>
      <c r="P70" s="2">
        <f t="shared" si="28"/>
        <v>27442.62</v>
      </c>
      <c r="Q70" s="2">
        <f t="shared" si="28"/>
        <v>26576.41</v>
      </c>
      <c r="R70" s="2">
        <f t="shared" si="28"/>
        <v>866.21</v>
      </c>
      <c r="S70" s="2">
        <f t="shared" si="28"/>
        <v>28554.99</v>
      </c>
      <c r="T70" s="2">
        <f t="shared" si="28"/>
        <v>0</v>
      </c>
      <c r="U70" s="2">
        <f t="shared" si="28"/>
        <v>0</v>
      </c>
      <c r="V70" s="2">
        <f t="shared" si="28"/>
        <v>0</v>
      </c>
      <c r="W70" s="2">
        <f t="shared" si="28"/>
        <v>0</v>
      </c>
      <c r="X70" s="2">
        <f t="shared" si="28"/>
        <v>26576.41</v>
      </c>
      <c r="Y70" s="1"/>
    </row>
    <row r="71" spans="1:25" ht="19.899999999999999" customHeight="1" outlineLevel="5" x14ac:dyDescent="0.25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22</v>
      </c>
      <c r="F71" s="1" t="s">
        <v>23</v>
      </c>
      <c r="G71" s="1" t="s">
        <v>142</v>
      </c>
      <c r="H71" s="1" t="s">
        <v>143</v>
      </c>
      <c r="I71" s="1" t="s">
        <v>181</v>
      </c>
      <c r="J71" s="1" t="s">
        <v>182</v>
      </c>
      <c r="K71" s="1" t="s">
        <v>183</v>
      </c>
      <c r="L71" s="1" t="s">
        <v>182</v>
      </c>
      <c r="M71" s="1" t="s">
        <v>184</v>
      </c>
      <c r="N71" s="2">
        <v>400738.38</v>
      </c>
      <c r="O71" s="2">
        <v>37185.089999999997</v>
      </c>
      <c r="P71" s="2">
        <v>137572.71</v>
      </c>
      <c r="Q71" s="2">
        <v>101680.69</v>
      </c>
      <c r="R71" s="2">
        <v>35892.019999999997</v>
      </c>
      <c r="S71" s="2">
        <v>397538.38</v>
      </c>
      <c r="T71" s="2">
        <v>128997.32</v>
      </c>
      <c r="U71" s="2">
        <v>-2699.92</v>
      </c>
      <c r="V71" s="2">
        <v>125004.33</v>
      </c>
      <c r="W71" s="2">
        <v>1293.0700000000099</v>
      </c>
      <c r="X71" s="2">
        <v>226685.02</v>
      </c>
      <c r="Y71" s="1"/>
    </row>
    <row r="72" spans="1:25" ht="19.899999999999999" customHeight="1" outlineLevel="4" x14ac:dyDescent="0.25">
      <c r="J72" s="3" t="s">
        <v>1337</v>
      </c>
      <c r="N72" s="2">
        <f t="shared" ref="N72:X72" si="29">SUBTOTAL(9,N71:N71)</f>
        <v>400738.38</v>
      </c>
      <c r="O72" s="2">
        <f>SUBTOTAL(9,O71:O71)</f>
        <v>37185.089999999997</v>
      </c>
      <c r="P72" s="2">
        <f t="shared" si="29"/>
        <v>137572.71</v>
      </c>
      <c r="Q72" s="2">
        <f t="shared" si="29"/>
        <v>101680.69</v>
      </c>
      <c r="R72" s="2">
        <f t="shared" si="29"/>
        <v>35892.019999999997</v>
      </c>
      <c r="S72" s="2">
        <f t="shared" si="29"/>
        <v>397538.38</v>
      </c>
      <c r="T72" s="2">
        <f t="shared" si="29"/>
        <v>128997.32</v>
      </c>
      <c r="U72" s="2">
        <f t="shared" si="29"/>
        <v>-2699.92</v>
      </c>
      <c r="V72" s="2">
        <f t="shared" si="29"/>
        <v>125004.33</v>
      </c>
      <c r="W72" s="2">
        <f t="shared" si="29"/>
        <v>1293.0700000000099</v>
      </c>
      <c r="X72" s="2">
        <f t="shared" si="29"/>
        <v>226685.02</v>
      </c>
      <c r="Y72" s="1"/>
    </row>
    <row r="73" spans="1:25" ht="19.899999999999999" customHeight="1" outlineLevel="5" x14ac:dyDescent="0.25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22</v>
      </c>
      <c r="F73" s="1" t="s">
        <v>23</v>
      </c>
      <c r="G73" s="1" t="s">
        <v>142</v>
      </c>
      <c r="H73" s="1" t="s">
        <v>143</v>
      </c>
      <c r="I73" s="1" t="s">
        <v>185</v>
      </c>
      <c r="J73" s="1" t="s">
        <v>186</v>
      </c>
      <c r="K73" s="1" t="s">
        <v>187</v>
      </c>
      <c r="L73" s="1" t="s">
        <v>188</v>
      </c>
      <c r="M73" s="1" t="s">
        <v>189</v>
      </c>
      <c r="N73" s="2">
        <v>8055640.6799999997</v>
      </c>
      <c r="O73" s="2">
        <v>2036186.36</v>
      </c>
      <c r="P73" s="2">
        <v>3730522.79</v>
      </c>
      <c r="Q73" s="2">
        <v>2205964.46</v>
      </c>
      <c r="R73" s="2">
        <v>1524558.33</v>
      </c>
      <c r="S73" s="2">
        <v>8121960.4800000004</v>
      </c>
      <c r="T73" s="2">
        <v>2035588.11</v>
      </c>
      <c r="U73" s="2">
        <v>-80129.67</v>
      </c>
      <c r="V73" s="2">
        <v>1443830.41</v>
      </c>
      <c r="W73" s="2">
        <v>511628.03</v>
      </c>
      <c r="X73" s="2">
        <v>3649794.87</v>
      </c>
      <c r="Y73" s="1"/>
    </row>
    <row r="74" spans="1:25" ht="19.899999999999999" customHeight="1" outlineLevel="4" x14ac:dyDescent="0.25">
      <c r="J74" s="3" t="s">
        <v>1338</v>
      </c>
      <c r="N74" s="2">
        <f t="shared" ref="N74:X74" si="30">SUBTOTAL(9,N73:N73)</f>
        <v>8055640.6799999997</v>
      </c>
      <c r="O74" s="2">
        <f>SUBTOTAL(9,O73:O73)</f>
        <v>2036186.36</v>
      </c>
      <c r="P74" s="2">
        <f t="shared" si="30"/>
        <v>3730522.79</v>
      </c>
      <c r="Q74" s="2">
        <f t="shared" si="30"/>
        <v>2205964.46</v>
      </c>
      <c r="R74" s="2">
        <f t="shared" si="30"/>
        <v>1524558.33</v>
      </c>
      <c r="S74" s="2">
        <f t="shared" si="30"/>
        <v>8121960.4800000004</v>
      </c>
      <c r="T74" s="2">
        <f t="shared" si="30"/>
        <v>2035588.11</v>
      </c>
      <c r="U74" s="2">
        <f t="shared" si="30"/>
        <v>-80129.67</v>
      </c>
      <c r="V74" s="2">
        <f t="shared" si="30"/>
        <v>1443830.41</v>
      </c>
      <c r="W74" s="2">
        <f t="shared" si="30"/>
        <v>511628.03</v>
      </c>
      <c r="X74" s="2">
        <f t="shared" si="30"/>
        <v>3649794.87</v>
      </c>
      <c r="Y74" s="1"/>
    </row>
    <row r="75" spans="1:25" ht="19.899999999999999" customHeight="1" outlineLevel="5" x14ac:dyDescent="0.25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22</v>
      </c>
      <c r="F75" s="1" t="s">
        <v>23</v>
      </c>
      <c r="G75" s="1" t="s">
        <v>142</v>
      </c>
      <c r="H75" s="1" t="s">
        <v>143</v>
      </c>
      <c r="I75" s="1" t="s">
        <v>190</v>
      </c>
      <c r="J75" s="1" t="s">
        <v>191</v>
      </c>
      <c r="K75" s="1" t="s">
        <v>192</v>
      </c>
      <c r="L75" s="1" t="s">
        <v>193</v>
      </c>
      <c r="M75" s="1" t="s">
        <v>194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1"/>
    </row>
    <row r="76" spans="1:25" ht="19.899999999999999" customHeight="1" outlineLevel="4" x14ac:dyDescent="0.25">
      <c r="J76" s="3" t="s">
        <v>1339</v>
      </c>
      <c r="N76" s="2">
        <f t="shared" ref="N76:X76" si="31">SUBTOTAL(9,N75:N75)</f>
        <v>0</v>
      </c>
      <c r="O76" s="2">
        <f>SUBTOTAL(9,O75:O75)</f>
        <v>0</v>
      </c>
      <c r="P76" s="2">
        <f t="shared" si="31"/>
        <v>0</v>
      </c>
      <c r="Q76" s="2">
        <f t="shared" si="31"/>
        <v>0</v>
      </c>
      <c r="R76" s="2">
        <f t="shared" si="31"/>
        <v>0</v>
      </c>
      <c r="S76" s="2">
        <f t="shared" si="31"/>
        <v>0</v>
      </c>
      <c r="T76" s="2">
        <f t="shared" si="31"/>
        <v>0</v>
      </c>
      <c r="U76" s="2">
        <f t="shared" si="31"/>
        <v>0</v>
      </c>
      <c r="V76" s="2">
        <f t="shared" si="31"/>
        <v>0</v>
      </c>
      <c r="W76" s="2">
        <f t="shared" si="31"/>
        <v>0</v>
      </c>
      <c r="X76" s="2">
        <f t="shared" si="31"/>
        <v>0</v>
      </c>
      <c r="Y76" s="1"/>
    </row>
    <row r="77" spans="1:25" ht="19.899999999999999" customHeight="1" outlineLevel="5" x14ac:dyDescent="0.25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22</v>
      </c>
      <c r="F77" s="1" t="s">
        <v>23</v>
      </c>
      <c r="G77" s="1" t="s">
        <v>142</v>
      </c>
      <c r="H77" s="1" t="s">
        <v>143</v>
      </c>
      <c r="I77" s="1" t="s">
        <v>195</v>
      </c>
      <c r="J77" s="1" t="s">
        <v>196</v>
      </c>
      <c r="K77" s="1" t="s">
        <v>197</v>
      </c>
      <c r="L77" s="1" t="s">
        <v>198</v>
      </c>
      <c r="M77" s="1" t="s">
        <v>199</v>
      </c>
      <c r="N77" s="2">
        <v>5630</v>
      </c>
      <c r="O77" s="2">
        <v>1.9326554245857602E-14</v>
      </c>
      <c r="P77" s="2">
        <v>3662.75</v>
      </c>
      <c r="Q77" s="2">
        <v>3662.75</v>
      </c>
      <c r="R77" s="2">
        <v>0</v>
      </c>
      <c r="S77" s="2">
        <v>5630</v>
      </c>
      <c r="T77" s="2">
        <v>163.4</v>
      </c>
      <c r="U77" s="2">
        <v>-0.01</v>
      </c>
      <c r="V77" s="2">
        <v>163.38999999999999</v>
      </c>
      <c r="W77" s="2">
        <v>1.9326554245857602E-14</v>
      </c>
      <c r="X77" s="2">
        <v>3826.14</v>
      </c>
      <c r="Y77" s="1"/>
    </row>
    <row r="78" spans="1:25" ht="19.899999999999999" customHeight="1" outlineLevel="5" x14ac:dyDescent="0.25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22</v>
      </c>
      <c r="F78" s="1" t="s">
        <v>23</v>
      </c>
      <c r="G78" s="1" t="s">
        <v>142</v>
      </c>
      <c r="H78" s="1" t="s">
        <v>143</v>
      </c>
      <c r="I78" s="1" t="s">
        <v>195</v>
      </c>
      <c r="J78" s="1" t="s">
        <v>196</v>
      </c>
      <c r="K78" s="1" t="s">
        <v>200</v>
      </c>
      <c r="L78" s="1" t="s">
        <v>196</v>
      </c>
      <c r="M78" s="1" t="s">
        <v>201</v>
      </c>
      <c r="N78" s="2">
        <v>3000</v>
      </c>
      <c r="O78" s="2">
        <v>0</v>
      </c>
      <c r="P78" s="2">
        <v>0</v>
      </c>
      <c r="Q78" s="2">
        <v>0</v>
      </c>
      <c r="R78" s="2">
        <v>0</v>
      </c>
      <c r="S78" s="2">
        <v>3000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1"/>
    </row>
    <row r="79" spans="1:25" ht="19.899999999999999" customHeight="1" outlineLevel="4" x14ac:dyDescent="0.25">
      <c r="J79" s="3" t="s">
        <v>1340</v>
      </c>
      <c r="N79" s="2">
        <f t="shared" ref="N79:X79" si="32">SUBTOTAL(9,N77:N78)</f>
        <v>8630</v>
      </c>
      <c r="O79" s="2">
        <f>SUBTOTAL(9,O77:O78)</f>
        <v>1.9326554245857602E-14</v>
      </c>
      <c r="P79" s="2">
        <f t="shared" si="32"/>
        <v>3662.75</v>
      </c>
      <c r="Q79" s="2">
        <f t="shared" si="32"/>
        <v>3662.75</v>
      </c>
      <c r="R79" s="2">
        <f t="shared" si="32"/>
        <v>0</v>
      </c>
      <c r="S79" s="2">
        <f t="shared" si="32"/>
        <v>8630</v>
      </c>
      <c r="T79" s="2">
        <f t="shared" si="32"/>
        <v>163.4</v>
      </c>
      <c r="U79" s="2">
        <f t="shared" si="32"/>
        <v>-0.01</v>
      </c>
      <c r="V79" s="2">
        <f t="shared" si="32"/>
        <v>163.38999999999999</v>
      </c>
      <c r="W79" s="2">
        <f t="shared" si="32"/>
        <v>1.9326554245857602E-14</v>
      </c>
      <c r="X79" s="2">
        <f t="shared" si="32"/>
        <v>3826.14</v>
      </c>
      <c r="Y79" s="1"/>
    </row>
    <row r="80" spans="1:25" ht="19.899999999999999" customHeight="1" outlineLevel="5" x14ac:dyDescent="0.25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22</v>
      </c>
      <c r="F80" s="1" t="s">
        <v>23</v>
      </c>
      <c r="G80" s="1" t="s">
        <v>142</v>
      </c>
      <c r="H80" s="1" t="s">
        <v>143</v>
      </c>
      <c r="I80" s="1" t="s">
        <v>202</v>
      </c>
      <c r="J80" s="1" t="s">
        <v>203</v>
      </c>
      <c r="K80" s="1" t="s">
        <v>204</v>
      </c>
      <c r="L80" s="1" t="s">
        <v>205</v>
      </c>
      <c r="M80" s="1" t="s">
        <v>206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1"/>
    </row>
    <row r="81" spans="1:25" ht="19.899999999999999" customHeight="1" outlineLevel="5" x14ac:dyDescent="0.25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22</v>
      </c>
      <c r="F81" s="1" t="s">
        <v>23</v>
      </c>
      <c r="G81" s="1" t="s">
        <v>142</v>
      </c>
      <c r="H81" s="1" t="s">
        <v>143</v>
      </c>
      <c r="I81" s="1" t="s">
        <v>202</v>
      </c>
      <c r="J81" s="1" t="s">
        <v>203</v>
      </c>
      <c r="K81" s="1" t="s">
        <v>207</v>
      </c>
      <c r="L81" s="1" t="s">
        <v>208</v>
      </c>
      <c r="M81" s="1" t="s">
        <v>209</v>
      </c>
      <c r="N81" s="2">
        <v>1050666.06</v>
      </c>
      <c r="O81" s="2">
        <v>406322.06</v>
      </c>
      <c r="P81" s="2">
        <v>583551.75</v>
      </c>
      <c r="Q81" s="2">
        <v>259442.28</v>
      </c>
      <c r="R81" s="2">
        <v>324109.46999999997</v>
      </c>
      <c r="S81" s="2">
        <v>1036049.13</v>
      </c>
      <c r="T81" s="2">
        <v>473369.17</v>
      </c>
      <c r="U81" s="2">
        <v>-13823.44</v>
      </c>
      <c r="V81" s="2">
        <v>377333.14</v>
      </c>
      <c r="W81" s="2">
        <v>82212.59</v>
      </c>
      <c r="X81" s="2">
        <v>636775.42000000004</v>
      </c>
      <c r="Y81" s="1"/>
    </row>
    <row r="82" spans="1:25" ht="19.899999999999999" customHeight="1" outlineLevel="5" x14ac:dyDescent="0.25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22</v>
      </c>
      <c r="F82" s="1" t="s">
        <v>23</v>
      </c>
      <c r="G82" s="1" t="s">
        <v>142</v>
      </c>
      <c r="H82" s="1" t="s">
        <v>143</v>
      </c>
      <c r="I82" s="1" t="s">
        <v>202</v>
      </c>
      <c r="J82" s="1" t="s">
        <v>203</v>
      </c>
      <c r="K82" s="1" t="s">
        <v>210</v>
      </c>
      <c r="L82" s="1" t="s">
        <v>211</v>
      </c>
      <c r="M82" s="1" t="s">
        <v>212</v>
      </c>
      <c r="N82" s="2">
        <v>27662.41</v>
      </c>
      <c r="O82" s="2">
        <v>353.97</v>
      </c>
      <c r="P82" s="2">
        <v>25345.5</v>
      </c>
      <c r="Q82" s="2">
        <v>25345.5</v>
      </c>
      <c r="R82" s="2">
        <v>0</v>
      </c>
      <c r="S82" s="2">
        <v>27662.41</v>
      </c>
      <c r="T82" s="2">
        <v>19774.919999999998</v>
      </c>
      <c r="U82" s="2">
        <v>-19420.95</v>
      </c>
      <c r="V82" s="2">
        <v>0</v>
      </c>
      <c r="W82" s="2">
        <v>353.97</v>
      </c>
      <c r="X82" s="2">
        <v>25345.5</v>
      </c>
      <c r="Y82" s="1"/>
    </row>
    <row r="83" spans="1:25" ht="19.899999999999999" customHeight="1" outlineLevel="4" x14ac:dyDescent="0.25">
      <c r="J83" s="3" t="s">
        <v>1341</v>
      </c>
      <c r="N83" s="2">
        <f t="shared" ref="N83:X83" si="33">SUBTOTAL(9,N80:N82)</f>
        <v>1078328.47</v>
      </c>
      <c r="O83" s="2">
        <f>SUBTOTAL(9,O80:O82)</f>
        <v>406676.02999999997</v>
      </c>
      <c r="P83" s="2">
        <f t="shared" si="33"/>
        <v>608897.25</v>
      </c>
      <c r="Q83" s="2">
        <f t="shared" si="33"/>
        <v>284787.78000000003</v>
      </c>
      <c r="R83" s="2">
        <f t="shared" si="33"/>
        <v>324109.46999999997</v>
      </c>
      <c r="S83" s="2">
        <f t="shared" si="33"/>
        <v>1063711.54</v>
      </c>
      <c r="T83" s="2">
        <f t="shared" si="33"/>
        <v>493144.08999999997</v>
      </c>
      <c r="U83" s="2">
        <f t="shared" si="33"/>
        <v>-33244.39</v>
      </c>
      <c r="V83" s="2">
        <f t="shared" si="33"/>
        <v>377333.14</v>
      </c>
      <c r="W83" s="2">
        <f t="shared" si="33"/>
        <v>82566.559999999998</v>
      </c>
      <c r="X83" s="2">
        <f t="shared" si="33"/>
        <v>662120.92000000004</v>
      </c>
      <c r="Y83" s="1"/>
    </row>
    <row r="84" spans="1:25" ht="19.899999999999999" customHeight="1" outlineLevel="5" x14ac:dyDescent="0.25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22</v>
      </c>
      <c r="F84" s="1" t="s">
        <v>23</v>
      </c>
      <c r="G84" s="1" t="s">
        <v>142</v>
      </c>
      <c r="H84" s="1" t="s">
        <v>143</v>
      </c>
      <c r="I84" s="1" t="s">
        <v>213</v>
      </c>
      <c r="J84" s="1" t="s">
        <v>214</v>
      </c>
      <c r="K84" s="1" t="s">
        <v>215</v>
      </c>
      <c r="L84" s="1" t="s">
        <v>214</v>
      </c>
      <c r="M84" s="1" t="s">
        <v>216</v>
      </c>
      <c r="N84" s="2">
        <v>70229.47</v>
      </c>
      <c r="O84" s="2">
        <v>22632.54</v>
      </c>
      <c r="P84" s="2">
        <v>20342.45</v>
      </c>
      <c r="Q84" s="2">
        <v>501.82</v>
      </c>
      <c r="R84" s="2">
        <v>19840.63</v>
      </c>
      <c r="S84" s="2">
        <v>69669.47</v>
      </c>
      <c r="T84" s="2">
        <v>7213.46</v>
      </c>
      <c r="U84" s="2">
        <v>0</v>
      </c>
      <c r="V84" s="2">
        <v>4421.55</v>
      </c>
      <c r="W84" s="2">
        <v>2791.91</v>
      </c>
      <c r="X84" s="2">
        <v>4923.37</v>
      </c>
      <c r="Y84" s="1"/>
    </row>
    <row r="85" spans="1:25" ht="19.899999999999999" customHeight="1" outlineLevel="4" x14ac:dyDescent="0.25">
      <c r="J85" s="3" t="s">
        <v>1342</v>
      </c>
      <c r="N85" s="2">
        <f t="shared" ref="N85:X85" si="34">SUBTOTAL(9,N84:N84)</f>
        <v>70229.47</v>
      </c>
      <c r="O85" s="2">
        <f>SUBTOTAL(9,O84:O84)</f>
        <v>22632.54</v>
      </c>
      <c r="P85" s="2">
        <f t="shared" si="34"/>
        <v>20342.45</v>
      </c>
      <c r="Q85" s="2">
        <f t="shared" si="34"/>
        <v>501.82</v>
      </c>
      <c r="R85" s="2">
        <f t="shared" si="34"/>
        <v>19840.63</v>
      </c>
      <c r="S85" s="2">
        <f t="shared" si="34"/>
        <v>69669.47</v>
      </c>
      <c r="T85" s="2">
        <f t="shared" si="34"/>
        <v>7213.46</v>
      </c>
      <c r="U85" s="2">
        <f t="shared" si="34"/>
        <v>0</v>
      </c>
      <c r="V85" s="2">
        <f t="shared" si="34"/>
        <v>4421.55</v>
      </c>
      <c r="W85" s="2">
        <f t="shared" si="34"/>
        <v>2791.91</v>
      </c>
      <c r="X85" s="2">
        <f t="shared" si="34"/>
        <v>4923.37</v>
      </c>
      <c r="Y85" s="1"/>
    </row>
    <row r="86" spans="1:25" ht="19.899999999999999" customHeight="1" outlineLevel="5" x14ac:dyDescent="0.25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22</v>
      </c>
      <c r="F86" s="1" t="s">
        <v>23</v>
      </c>
      <c r="G86" s="1" t="s">
        <v>142</v>
      </c>
      <c r="H86" s="1" t="s">
        <v>143</v>
      </c>
      <c r="I86" s="1" t="s">
        <v>217</v>
      </c>
      <c r="J86" s="1" t="s">
        <v>218</v>
      </c>
      <c r="K86" s="1" t="s">
        <v>219</v>
      </c>
      <c r="L86" s="1" t="s">
        <v>218</v>
      </c>
      <c r="M86" s="1" t="s">
        <v>220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1"/>
    </row>
    <row r="87" spans="1:25" ht="19.899999999999999" customHeight="1" outlineLevel="4" x14ac:dyDescent="0.25">
      <c r="J87" s="3" t="s">
        <v>1343</v>
      </c>
      <c r="N87" s="2">
        <f t="shared" ref="N87:X87" si="35">SUBTOTAL(9,N86:N86)</f>
        <v>0</v>
      </c>
      <c r="O87" s="2">
        <f>SUBTOTAL(9,O86:O86)</f>
        <v>0</v>
      </c>
      <c r="P87" s="2">
        <f t="shared" si="35"/>
        <v>0</v>
      </c>
      <c r="Q87" s="2">
        <f t="shared" si="35"/>
        <v>0</v>
      </c>
      <c r="R87" s="2">
        <f t="shared" si="35"/>
        <v>0</v>
      </c>
      <c r="S87" s="2">
        <f t="shared" si="35"/>
        <v>0</v>
      </c>
      <c r="T87" s="2">
        <f t="shared" si="35"/>
        <v>0</v>
      </c>
      <c r="U87" s="2">
        <f t="shared" si="35"/>
        <v>0</v>
      </c>
      <c r="V87" s="2">
        <f t="shared" si="35"/>
        <v>0</v>
      </c>
      <c r="W87" s="2">
        <f t="shared" si="35"/>
        <v>0</v>
      </c>
      <c r="X87" s="2">
        <f t="shared" si="35"/>
        <v>0</v>
      </c>
      <c r="Y87" s="1"/>
    </row>
    <row r="88" spans="1:25" ht="19.899999999999999" customHeight="1" outlineLevel="5" x14ac:dyDescent="0.25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22</v>
      </c>
      <c r="F88" s="1" t="s">
        <v>23</v>
      </c>
      <c r="G88" s="1" t="s">
        <v>142</v>
      </c>
      <c r="H88" s="1" t="s">
        <v>143</v>
      </c>
      <c r="I88" s="1" t="s">
        <v>221</v>
      </c>
      <c r="J88" s="1" t="s">
        <v>222</v>
      </c>
      <c r="K88" s="1" t="s">
        <v>223</v>
      </c>
      <c r="L88" s="1" t="s">
        <v>222</v>
      </c>
      <c r="M88" s="1" t="s">
        <v>224</v>
      </c>
      <c r="N88" s="2">
        <v>37882</v>
      </c>
      <c r="O88" s="2">
        <v>12036.79</v>
      </c>
      <c r="P88" s="2">
        <v>3782</v>
      </c>
      <c r="Q88" s="2">
        <v>976</v>
      </c>
      <c r="R88" s="2">
        <v>2806</v>
      </c>
      <c r="S88" s="2">
        <v>37882</v>
      </c>
      <c r="T88" s="2">
        <v>10728.77</v>
      </c>
      <c r="U88" s="2">
        <v>-0.73</v>
      </c>
      <c r="V88" s="2">
        <v>1497.25</v>
      </c>
      <c r="W88" s="2">
        <v>9230.7900000000009</v>
      </c>
      <c r="X88" s="2">
        <v>2473.25</v>
      </c>
      <c r="Y88" s="1"/>
    </row>
    <row r="89" spans="1:25" ht="19.899999999999999" customHeight="1" outlineLevel="4" x14ac:dyDescent="0.25">
      <c r="J89" s="3" t="s">
        <v>1344</v>
      </c>
      <c r="N89" s="2">
        <f t="shared" ref="N89:X89" si="36">SUBTOTAL(9,N88:N88)</f>
        <v>37882</v>
      </c>
      <c r="O89" s="2">
        <f>SUBTOTAL(9,O88:O88)</f>
        <v>12036.79</v>
      </c>
      <c r="P89" s="2">
        <f t="shared" si="36"/>
        <v>3782</v>
      </c>
      <c r="Q89" s="2">
        <f t="shared" si="36"/>
        <v>976</v>
      </c>
      <c r="R89" s="2">
        <f t="shared" si="36"/>
        <v>2806</v>
      </c>
      <c r="S89" s="2">
        <f t="shared" si="36"/>
        <v>37882</v>
      </c>
      <c r="T89" s="2">
        <f t="shared" si="36"/>
        <v>10728.77</v>
      </c>
      <c r="U89" s="2">
        <f t="shared" si="36"/>
        <v>-0.73</v>
      </c>
      <c r="V89" s="2">
        <f t="shared" si="36"/>
        <v>1497.25</v>
      </c>
      <c r="W89" s="2">
        <f t="shared" si="36"/>
        <v>9230.7900000000009</v>
      </c>
      <c r="X89" s="2">
        <f t="shared" si="36"/>
        <v>2473.25</v>
      </c>
      <c r="Y89" s="1"/>
    </row>
    <row r="90" spans="1:25" ht="19.899999999999999" customHeight="1" outlineLevel="5" x14ac:dyDescent="0.25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22</v>
      </c>
      <c r="F90" s="1" t="s">
        <v>23</v>
      </c>
      <c r="G90" s="1" t="s">
        <v>142</v>
      </c>
      <c r="H90" s="1" t="s">
        <v>143</v>
      </c>
      <c r="I90" s="1" t="s">
        <v>225</v>
      </c>
      <c r="J90" s="1" t="s">
        <v>226</v>
      </c>
      <c r="K90" s="1" t="s">
        <v>227</v>
      </c>
      <c r="L90" s="1" t="s">
        <v>226</v>
      </c>
      <c r="M90" s="1" t="s">
        <v>228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1"/>
    </row>
    <row r="91" spans="1:25" ht="19.899999999999999" customHeight="1" outlineLevel="4" x14ac:dyDescent="0.25">
      <c r="J91" s="3" t="s">
        <v>1345</v>
      </c>
      <c r="N91" s="2">
        <f t="shared" ref="N91:X91" si="37">SUBTOTAL(9,N90:N90)</f>
        <v>0</v>
      </c>
      <c r="O91" s="2">
        <f>SUBTOTAL(9,O90:O90)</f>
        <v>0</v>
      </c>
      <c r="P91" s="2">
        <f t="shared" si="37"/>
        <v>0</v>
      </c>
      <c r="Q91" s="2">
        <f t="shared" si="37"/>
        <v>0</v>
      </c>
      <c r="R91" s="2">
        <f t="shared" si="37"/>
        <v>0</v>
      </c>
      <c r="S91" s="2">
        <f t="shared" si="37"/>
        <v>0</v>
      </c>
      <c r="T91" s="2">
        <f t="shared" si="37"/>
        <v>0</v>
      </c>
      <c r="U91" s="2">
        <f t="shared" si="37"/>
        <v>0</v>
      </c>
      <c r="V91" s="2">
        <f t="shared" si="37"/>
        <v>0</v>
      </c>
      <c r="W91" s="2">
        <f t="shared" si="37"/>
        <v>0</v>
      </c>
      <c r="X91" s="2">
        <f t="shared" si="37"/>
        <v>0</v>
      </c>
      <c r="Y91" s="1"/>
    </row>
    <row r="92" spans="1:25" ht="19.899999999999999" customHeight="1" outlineLevel="5" x14ac:dyDescent="0.25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22</v>
      </c>
      <c r="F92" s="1" t="s">
        <v>23</v>
      </c>
      <c r="G92" s="1" t="s">
        <v>142</v>
      </c>
      <c r="H92" s="1" t="s">
        <v>143</v>
      </c>
      <c r="I92" s="1" t="s">
        <v>229</v>
      </c>
      <c r="J92" s="1" t="s">
        <v>230</v>
      </c>
      <c r="K92" s="1" t="s">
        <v>231</v>
      </c>
      <c r="L92" s="1" t="s">
        <v>230</v>
      </c>
      <c r="M92" s="1" t="s">
        <v>232</v>
      </c>
      <c r="N92" s="2">
        <v>14050</v>
      </c>
      <c r="O92" s="2">
        <v>636.28</v>
      </c>
      <c r="P92" s="2">
        <v>9132.26</v>
      </c>
      <c r="Q92" s="2">
        <v>8712.2800000000007</v>
      </c>
      <c r="R92" s="2">
        <v>419.98</v>
      </c>
      <c r="S92" s="2">
        <v>12690</v>
      </c>
      <c r="T92" s="2">
        <v>216.3</v>
      </c>
      <c r="U92" s="2">
        <v>0</v>
      </c>
      <c r="V92" s="2">
        <v>0</v>
      </c>
      <c r="W92" s="2">
        <v>216.3</v>
      </c>
      <c r="X92" s="2">
        <v>8712.2800000000007</v>
      </c>
      <c r="Y92" s="1"/>
    </row>
    <row r="93" spans="1:25" ht="19.899999999999999" customHeight="1" outlineLevel="4" x14ac:dyDescent="0.25">
      <c r="J93" s="3" t="s">
        <v>1346</v>
      </c>
      <c r="N93" s="2">
        <f t="shared" ref="N93:X93" si="38">SUBTOTAL(9,N92:N92)</f>
        <v>14050</v>
      </c>
      <c r="O93" s="2">
        <f>SUBTOTAL(9,O92:O92)</f>
        <v>636.28</v>
      </c>
      <c r="P93" s="2">
        <f t="shared" si="38"/>
        <v>9132.26</v>
      </c>
      <c r="Q93" s="2">
        <f t="shared" si="38"/>
        <v>8712.2800000000007</v>
      </c>
      <c r="R93" s="2">
        <f t="shared" si="38"/>
        <v>419.98</v>
      </c>
      <c r="S93" s="2">
        <f t="shared" si="38"/>
        <v>12690</v>
      </c>
      <c r="T93" s="2">
        <f t="shared" si="38"/>
        <v>216.3</v>
      </c>
      <c r="U93" s="2">
        <f t="shared" si="38"/>
        <v>0</v>
      </c>
      <c r="V93" s="2">
        <f t="shared" si="38"/>
        <v>0</v>
      </c>
      <c r="W93" s="2">
        <f t="shared" si="38"/>
        <v>216.3</v>
      </c>
      <c r="X93" s="2">
        <f t="shared" si="38"/>
        <v>8712.2800000000007</v>
      </c>
      <c r="Y93" s="1"/>
    </row>
    <row r="94" spans="1:25" ht="19.899999999999999" customHeight="1" outlineLevel="5" x14ac:dyDescent="0.25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22</v>
      </c>
      <c r="F94" s="1" t="s">
        <v>23</v>
      </c>
      <c r="G94" s="1" t="s">
        <v>142</v>
      </c>
      <c r="H94" s="1" t="s">
        <v>143</v>
      </c>
      <c r="I94" s="1" t="s">
        <v>233</v>
      </c>
      <c r="J94" s="1" t="s">
        <v>234</v>
      </c>
      <c r="K94" s="1" t="s">
        <v>235</v>
      </c>
      <c r="L94" s="1" t="s">
        <v>234</v>
      </c>
      <c r="M94" s="1" t="s">
        <v>236</v>
      </c>
      <c r="N94" s="2">
        <v>911228.64</v>
      </c>
      <c r="O94" s="2">
        <v>243711.56</v>
      </c>
      <c r="P94" s="2">
        <v>466902.93</v>
      </c>
      <c r="Q94" s="2">
        <v>288111.78000000003</v>
      </c>
      <c r="R94" s="2">
        <v>178791.15</v>
      </c>
      <c r="S94" s="2">
        <v>911228.64</v>
      </c>
      <c r="T94" s="2">
        <v>168293.26</v>
      </c>
      <c r="U94" s="2">
        <v>-5169.68</v>
      </c>
      <c r="V94" s="2">
        <v>98203.17</v>
      </c>
      <c r="W94" s="2">
        <v>64920.41</v>
      </c>
      <c r="X94" s="2">
        <v>386314.95</v>
      </c>
      <c r="Y94" s="1"/>
    </row>
    <row r="95" spans="1:25" ht="19.899999999999999" customHeight="1" outlineLevel="4" x14ac:dyDescent="0.25">
      <c r="J95" s="3" t="s">
        <v>1347</v>
      </c>
      <c r="N95" s="2">
        <f t="shared" ref="N95:X95" si="39">SUBTOTAL(9,N94:N94)</f>
        <v>911228.64</v>
      </c>
      <c r="O95" s="2">
        <f>SUBTOTAL(9,O94:O94)</f>
        <v>243711.56</v>
      </c>
      <c r="P95" s="2">
        <f t="shared" si="39"/>
        <v>466902.93</v>
      </c>
      <c r="Q95" s="2">
        <f t="shared" si="39"/>
        <v>288111.78000000003</v>
      </c>
      <c r="R95" s="2">
        <f t="shared" si="39"/>
        <v>178791.15</v>
      </c>
      <c r="S95" s="2">
        <f t="shared" si="39"/>
        <v>911228.64</v>
      </c>
      <c r="T95" s="2">
        <f t="shared" si="39"/>
        <v>168293.26</v>
      </c>
      <c r="U95" s="2">
        <f t="shared" si="39"/>
        <v>-5169.68</v>
      </c>
      <c r="V95" s="2">
        <f t="shared" si="39"/>
        <v>98203.17</v>
      </c>
      <c r="W95" s="2">
        <f t="shared" si="39"/>
        <v>64920.41</v>
      </c>
      <c r="X95" s="2">
        <f t="shared" si="39"/>
        <v>386314.95</v>
      </c>
      <c r="Y95" s="1"/>
    </row>
    <row r="96" spans="1:25" ht="19.899999999999999" customHeight="1" outlineLevel="5" x14ac:dyDescent="0.25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22</v>
      </c>
      <c r="F96" s="1" t="s">
        <v>23</v>
      </c>
      <c r="G96" s="1" t="s">
        <v>142</v>
      </c>
      <c r="H96" s="1" t="s">
        <v>143</v>
      </c>
      <c r="I96" s="1" t="s">
        <v>237</v>
      </c>
      <c r="J96" s="1" t="s">
        <v>238</v>
      </c>
      <c r="K96" s="1" t="s">
        <v>239</v>
      </c>
      <c r="L96" s="1" t="s">
        <v>238</v>
      </c>
      <c r="M96" s="1" t="s">
        <v>240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1"/>
    </row>
    <row r="97" spans="1:25" ht="19.899999999999999" customHeight="1" outlineLevel="4" x14ac:dyDescent="0.25">
      <c r="J97" s="3" t="s">
        <v>1348</v>
      </c>
      <c r="N97" s="2">
        <f t="shared" ref="N97:X97" si="40">SUBTOTAL(9,N96:N96)</f>
        <v>0</v>
      </c>
      <c r="O97" s="2">
        <f>SUBTOTAL(9,O96:O96)</f>
        <v>0</v>
      </c>
      <c r="P97" s="2">
        <f t="shared" si="40"/>
        <v>0</v>
      </c>
      <c r="Q97" s="2">
        <f t="shared" si="40"/>
        <v>0</v>
      </c>
      <c r="R97" s="2">
        <f t="shared" si="40"/>
        <v>0</v>
      </c>
      <c r="S97" s="2">
        <f t="shared" si="40"/>
        <v>0</v>
      </c>
      <c r="T97" s="2">
        <f t="shared" si="40"/>
        <v>0</v>
      </c>
      <c r="U97" s="2">
        <f t="shared" si="40"/>
        <v>0</v>
      </c>
      <c r="V97" s="2">
        <f t="shared" si="40"/>
        <v>0</v>
      </c>
      <c r="W97" s="2">
        <f t="shared" si="40"/>
        <v>0</v>
      </c>
      <c r="X97" s="2">
        <f t="shared" si="40"/>
        <v>0</v>
      </c>
      <c r="Y97" s="1"/>
    </row>
    <row r="98" spans="1:25" ht="19.899999999999999" customHeight="1" outlineLevel="5" x14ac:dyDescent="0.25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22</v>
      </c>
      <c r="F98" s="1" t="s">
        <v>23</v>
      </c>
      <c r="G98" s="1" t="s">
        <v>142</v>
      </c>
      <c r="H98" s="1" t="s">
        <v>143</v>
      </c>
      <c r="I98" s="1" t="s">
        <v>241</v>
      </c>
      <c r="J98" s="1" t="s">
        <v>242</v>
      </c>
      <c r="K98" s="1" t="s">
        <v>243</v>
      </c>
      <c r="L98" s="1" t="s">
        <v>242</v>
      </c>
      <c r="M98" s="1" t="s">
        <v>244</v>
      </c>
      <c r="N98" s="2">
        <v>31038.04</v>
      </c>
      <c r="O98" s="2">
        <v>3113.91</v>
      </c>
      <c r="P98" s="2">
        <v>3113.9</v>
      </c>
      <c r="Q98" s="2">
        <v>0</v>
      </c>
      <c r="R98" s="2">
        <v>3113.9</v>
      </c>
      <c r="S98" s="2">
        <v>31038.04</v>
      </c>
      <c r="T98" s="2">
        <v>0.01</v>
      </c>
      <c r="U98" s="2">
        <v>0</v>
      </c>
      <c r="V98" s="2">
        <v>0</v>
      </c>
      <c r="W98" s="2">
        <v>0.01</v>
      </c>
      <c r="X98" s="2">
        <v>0</v>
      </c>
      <c r="Y98" s="1"/>
    </row>
    <row r="99" spans="1:25" ht="19.899999999999999" customHeight="1" outlineLevel="4" x14ac:dyDescent="0.25">
      <c r="J99" s="3" t="s">
        <v>1349</v>
      </c>
      <c r="N99" s="2">
        <f t="shared" ref="N99:X99" si="41">SUBTOTAL(9,N98:N98)</f>
        <v>31038.04</v>
      </c>
      <c r="O99" s="2">
        <f>SUBTOTAL(9,O98:O98)</f>
        <v>3113.91</v>
      </c>
      <c r="P99" s="2">
        <f t="shared" si="41"/>
        <v>3113.9</v>
      </c>
      <c r="Q99" s="2">
        <f t="shared" si="41"/>
        <v>0</v>
      </c>
      <c r="R99" s="2">
        <f t="shared" si="41"/>
        <v>3113.9</v>
      </c>
      <c r="S99" s="2">
        <f t="shared" si="41"/>
        <v>31038.04</v>
      </c>
      <c r="T99" s="2">
        <f t="shared" si="41"/>
        <v>0.01</v>
      </c>
      <c r="U99" s="2">
        <f t="shared" si="41"/>
        <v>0</v>
      </c>
      <c r="V99" s="2">
        <f t="shared" si="41"/>
        <v>0</v>
      </c>
      <c r="W99" s="2">
        <f t="shared" si="41"/>
        <v>0.01</v>
      </c>
      <c r="X99" s="2">
        <f t="shared" si="41"/>
        <v>0</v>
      </c>
      <c r="Y99" s="1"/>
    </row>
    <row r="100" spans="1:25" ht="19.899999999999999" customHeight="1" outlineLevel="5" x14ac:dyDescent="0.25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22</v>
      </c>
      <c r="F100" s="1" t="s">
        <v>23</v>
      </c>
      <c r="G100" s="1" t="s">
        <v>142</v>
      </c>
      <c r="H100" s="1" t="s">
        <v>143</v>
      </c>
      <c r="I100" s="1" t="s">
        <v>245</v>
      </c>
      <c r="J100" s="1" t="s">
        <v>246</v>
      </c>
      <c r="K100" s="1" t="s">
        <v>247</v>
      </c>
      <c r="L100" s="1" t="s">
        <v>246</v>
      </c>
      <c r="M100" s="1" t="s">
        <v>248</v>
      </c>
      <c r="N100" s="2">
        <v>1850</v>
      </c>
      <c r="O100" s="2">
        <v>1.49</v>
      </c>
      <c r="P100" s="2">
        <v>1701.69</v>
      </c>
      <c r="Q100" s="2">
        <v>1701.69</v>
      </c>
      <c r="R100" s="2">
        <v>0</v>
      </c>
      <c r="S100" s="2">
        <v>1850</v>
      </c>
      <c r="T100" s="2">
        <v>1.49</v>
      </c>
      <c r="U100" s="2">
        <v>0</v>
      </c>
      <c r="V100" s="2">
        <v>0</v>
      </c>
      <c r="W100" s="2">
        <v>1.49</v>
      </c>
      <c r="X100" s="2">
        <v>1701.69</v>
      </c>
      <c r="Y100" s="1"/>
    </row>
    <row r="101" spans="1:25" ht="19.899999999999999" customHeight="1" outlineLevel="4" x14ac:dyDescent="0.25">
      <c r="J101" s="3" t="s">
        <v>1350</v>
      </c>
      <c r="N101" s="2">
        <f t="shared" ref="N101:X101" si="42">SUBTOTAL(9,N100:N100)</f>
        <v>1850</v>
      </c>
      <c r="O101" s="2">
        <f>SUBTOTAL(9,O100:O100)</f>
        <v>1.49</v>
      </c>
      <c r="P101" s="2">
        <f t="shared" si="42"/>
        <v>1701.69</v>
      </c>
      <c r="Q101" s="2">
        <f t="shared" si="42"/>
        <v>1701.69</v>
      </c>
      <c r="R101" s="2">
        <f t="shared" si="42"/>
        <v>0</v>
      </c>
      <c r="S101" s="2">
        <f t="shared" si="42"/>
        <v>1850</v>
      </c>
      <c r="T101" s="2">
        <f t="shared" si="42"/>
        <v>1.49</v>
      </c>
      <c r="U101" s="2">
        <f t="shared" si="42"/>
        <v>0</v>
      </c>
      <c r="V101" s="2">
        <f t="shared" si="42"/>
        <v>0</v>
      </c>
      <c r="W101" s="2">
        <f t="shared" si="42"/>
        <v>1.49</v>
      </c>
      <c r="X101" s="2">
        <f t="shared" si="42"/>
        <v>1701.69</v>
      </c>
      <c r="Y101" s="1"/>
    </row>
    <row r="102" spans="1:25" ht="19.899999999999999" customHeight="1" outlineLevel="5" x14ac:dyDescent="0.25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22</v>
      </c>
      <c r="F102" s="1" t="s">
        <v>23</v>
      </c>
      <c r="G102" s="1" t="s">
        <v>142</v>
      </c>
      <c r="H102" s="1" t="s">
        <v>143</v>
      </c>
      <c r="I102" s="1" t="s">
        <v>249</v>
      </c>
      <c r="J102" s="1" t="s">
        <v>250</v>
      </c>
      <c r="K102" s="1" t="s">
        <v>251</v>
      </c>
      <c r="L102" s="1" t="s">
        <v>252</v>
      </c>
      <c r="M102" s="1" t="s">
        <v>253</v>
      </c>
      <c r="N102" s="2">
        <v>94380.41</v>
      </c>
      <c r="O102" s="2">
        <v>61872.88</v>
      </c>
      <c r="P102" s="2">
        <v>73690.11</v>
      </c>
      <c r="Q102" s="2">
        <v>34948.730000000003</v>
      </c>
      <c r="R102" s="2">
        <v>38741.379999999997</v>
      </c>
      <c r="S102" s="2">
        <v>86612.61</v>
      </c>
      <c r="T102" s="2">
        <v>63050.5</v>
      </c>
      <c r="U102" s="2">
        <v>-6172</v>
      </c>
      <c r="V102" s="2">
        <v>33747</v>
      </c>
      <c r="W102" s="2">
        <v>23131.5</v>
      </c>
      <c r="X102" s="2">
        <v>68695.73</v>
      </c>
      <c r="Y102" s="1"/>
    </row>
    <row r="103" spans="1:25" ht="19.899999999999999" customHeight="1" outlineLevel="4" x14ac:dyDescent="0.25">
      <c r="J103" s="3" t="s">
        <v>1351</v>
      </c>
      <c r="N103" s="2">
        <f t="shared" ref="N103:X103" si="43">SUBTOTAL(9,N102:N102)</f>
        <v>94380.41</v>
      </c>
      <c r="O103" s="2">
        <f>SUBTOTAL(9,O102:O102)</f>
        <v>61872.88</v>
      </c>
      <c r="P103" s="2">
        <f t="shared" si="43"/>
        <v>73690.11</v>
      </c>
      <c r="Q103" s="2">
        <f t="shared" si="43"/>
        <v>34948.730000000003</v>
      </c>
      <c r="R103" s="2">
        <f t="shared" si="43"/>
        <v>38741.379999999997</v>
      </c>
      <c r="S103" s="2">
        <f t="shared" si="43"/>
        <v>86612.61</v>
      </c>
      <c r="T103" s="2">
        <f t="shared" si="43"/>
        <v>63050.5</v>
      </c>
      <c r="U103" s="2">
        <f t="shared" si="43"/>
        <v>-6172</v>
      </c>
      <c r="V103" s="2">
        <f t="shared" si="43"/>
        <v>33747</v>
      </c>
      <c r="W103" s="2">
        <f t="shared" si="43"/>
        <v>23131.5</v>
      </c>
      <c r="X103" s="2">
        <f t="shared" si="43"/>
        <v>68695.73</v>
      </c>
      <c r="Y103" s="1"/>
    </row>
    <row r="104" spans="1:25" ht="19.899999999999999" customHeight="1" outlineLevel="5" x14ac:dyDescent="0.25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22</v>
      </c>
      <c r="F104" s="1" t="s">
        <v>23</v>
      </c>
      <c r="G104" s="1" t="s">
        <v>142</v>
      </c>
      <c r="H104" s="1" t="s">
        <v>143</v>
      </c>
      <c r="I104" s="1" t="s">
        <v>254</v>
      </c>
      <c r="J104" s="1" t="s">
        <v>255</v>
      </c>
      <c r="K104" s="1" t="s">
        <v>256</v>
      </c>
      <c r="L104" s="1" t="s">
        <v>257</v>
      </c>
      <c r="M104" s="1" t="s">
        <v>258</v>
      </c>
      <c r="N104" s="2">
        <v>131049.36</v>
      </c>
      <c r="O104" s="2">
        <v>40953.43</v>
      </c>
      <c r="P104" s="2">
        <v>102177.73</v>
      </c>
      <c r="Q104" s="2">
        <v>62322.77</v>
      </c>
      <c r="R104" s="2">
        <v>39854.959999999999</v>
      </c>
      <c r="S104" s="2">
        <v>130889.36</v>
      </c>
      <c r="T104" s="2">
        <v>20461.150000000001</v>
      </c>
      <c r="U104" s="2">
        <v>-3369.68</v>
      </c>
      <c r="V104" s="2">
        <v>15993</v>
      </c>
      <c r="W104" s="2">
        <v>1098.47</v>
      </c>
      <c r="X104" s="2">
        <v>78315.77</v>
      </c>
      <c r="Y104" s="1"/>
    </row>
    <row r="105" spans="1:25" ht="19.899999999999999" customHeight="1" outlineLevel="4" x14ac:dyDescent="0.25">
      <c r="J105" s="3" t="s">
        <v>1352</v>
      </c>
      <c r="N105" s="2">
        <f t="shared" ref="N105:X105" si="44">SUBTOTAL(9,N104:N104)</f>
        <v>131049.36</v>
      </c>
      <c r="O105" s="2">
        <f>SUBTOTAL(9,O104:O104)</f>
        <v>40953.43</v>
      </c>
      <c r="P105" s="2">
        <f t="shared" si="44"/>
        <v>102177.73</v>
      </c>
      <c r="Q105" s="2">
        <f t="shared" si="44"/>
        <v>62322.77</v>
      </c>
      <c r="R105" s="2">
        <f t="shared" si="44"/>
        <v>39854.959999999999</v>
      </c>
      <c r="S105" s="2">
        <f t="shared" si="44"/>
        <v>130889.36</v>
      </c>
      <c r="T105" s="2">
        <f t="shared" si="44"/>
        <v>20461.150000000001</v>
      </c>
      <c r="U105" s="2">
        <f t="shared" si="44"/>
        <v>-3369.68</v>
      </c>
      <c r="V105" s="2">
        <f t="shared" si="44"/>
        <v>15993</v>
      </c>
      <c r="W105" s="2">
        <f t="shared" si="44"/>
        <v>1098.47</v>
      </c>
      <c r="X105" s="2">
        <f t="shared" si="44"/>
        <v>78315.77</v>
      </c>
      <c r="Y105" s="1"/>
    </row>
    <row r="106" spans="1:25" ht="19.899999999999999" customHeight="1" outlineLevel="5" x14ac:dyDescent="0.25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22</v>
      </c>
      <c r="F106" s="1" t="s">
        <v>23</v>
      </c>
      <c r="G106" s="1" t="s">
        <v>142</v>
      </c>
      <c r="H106" s="1" t="s">
        <v>143</v>
      </c>
      <c r="I106" s="1" t="s">
        <v>259</v>
      </c>
      <c r="J106" s="1" t="s">
        <v>260</v>
      </c>
      <c r="K106" s="1" t="s">
        <v>261</v>
      </c>
      <c r="L106" s="1" t="s">
        <v>260</v>
      </c>
      <c r="M106" s="1" t="s">
        <v>262</v>
      </c>
      <c r="N106" s="2">
        <v>126915.5</v>
      </c>
      <c r="O106" s="2">
        <v>142619.03</v>
      </c>
      <c r="P106" s="2">
        <v>120753.99</v>
      </c>
      <c r="Q106" s="2">
        <v>62776.35</v>
      </c>
      <c r="R106" s="2">
        <v>57977.64</v>
      </c>
      <c r="S106" s="2">
        <v>123555.5</v>
      </c>
      <c r="T106" s="2">
        <v>170522.95</v>
      </c>
      <c r="U106" s="2">
        <v>-30900.01</v>
      </c>
      <c r="V106" s="2">
        <v>54981.55</v>
      </c>
      <c r="W106" s="2">
        <v>84641.39</v>
      </c>
      <c r="X106" s="2">
        <v>117757.9</v>
      </c>
      <c r="Y106" s="1"/>
    </row>
    <row r="107" spans="1:25" ht="19.899999999999999" customHeight="1" outlineLevel="4" x14ac:dyDescent="0.25">
      <c r="J107" s="3" t="s">
        <v>1353</v>
      </c>
      <c r="N107" s="2">
        <f t="shared" ref="N107:X107" si="45">SUBTOTAL(9,N106:N106)</f>
        <v>126915.5</v>
      </c>
      <c r="O107" s="2">
        <f>SUBTOTAL(9,O106:O106)</f>
        <v>142619.03</v>
      </c>
      <c r="P107" s="2">
        <f t="shared" si="45"/>
        <v>120753.99</v>
      </c>
      <c r="Q107" s="2">
        <f t="shared" si="45"/>
        <v>62776.35</v>
      </c>
      <c r="R107" s="2">
        <f t="shared" si="45"/>
        <v>57977.64</v>
      </c>
      <c r="S107" s="2">
        <f t="shared" si="45"/>
        <v>123555.5</v>
      </c>
      <c r="T107" s="2">
        <f t="shared" si="45"/>
        <v>170522.95</v>
      </c>
      <c r="U107" s="2">
        <f t="shared" si="45"/>
        <v>-30900.01</v>
      </c>
      <c r="V107" s="2">
        <f t="shared" si="45"/>
        <v>54981.55</v>
      </c>
      <c r="W107" s="2">
        <f t="shared" si="45"/>
        <v>84641.39</v>
      </c>
      <c r="X107" s="2">
        <f t="shared" si="45"/>
        <v>117757.9</v>
      </c>
      <c r="Y107" s="1"/>
    </row>
    <row r="108" spans="1:25" ht="19.899999999999999" customHeight="1" outlineLevel="5" x14ac:dyDescent="0.25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22</v>
      </c>
      <c r="F108" s="1" t="s">
        <v>23</v>
      </c>
      <c r="G108" s="1" t="s">
        <v>142</v>
      </c>
      <c r="H108" s="1" t="s">
        <v>143</v>
      </c>
      <c r="I108" s="1" t="s">
        <v>263</v>
      </c>
      <c r="J108" s="1" t="s">
        <v>264</v>
      </c>
      <c r="K108" s="1" t="s">
        <v>265</v>
      </c>
      <c r="L108" s="1" t="s">
        <v>264</v>
      </c>
      <c r="M108" s="1" t="s">
        <v>266</v>
      </c>
      <c r="N108" s="2">
        <v>875276.6</v>
      </c>
      <c r="O108" s="2">
        <v>305204.40999999997</v>
      </c>
      <c r="P108" s="2">
        <v>333229.7</v>
      </c>
      <c r="Q108" s="2">
        <v>64918.55</v>
      </c>
      <c r="R108" s="2">
        <v>268311.15000000002</v>
      </c>
      <c r="S108" s="2">
        <v>875276.6</v>
      </c>
      <c r="T108" s="2">
        <v>525910.68000000005</v>
      </c>
      <c r="U108" s="2">
        <v>-173409.86</v>
      </c>
      <c r="V108" s="2">
        <v>315607.56</v>
      </c>
      <c r="W108" s="2">
        <v>36893.26</v>
      </c>
      <c r="X108" s="2">
        <v>380526.11</v>
      </c>
      <c r="Y108" s="1"/>
    </row>
    <row r="109" spans="1:25" ht="19.899999999999999" customHeight="1" outlineLevel="4" x14ac:dyDescent="0.25">
      <c r="J109" s="3" t="s">
        <v>1354</v>
      </c>
      <c r="N109" s="2">
        <f t="shared" ref="N109:X109" si="46">SUBTOTAL(9,N108:N108)</f>
        <v>875276.6</v>
      </c>
      <c r="O109" s="2">
        <f>SUBTOTAL(9,O108:O108)</f>
        <v>305204.40999999997</v>
      </c>
      <c r="P109" s="2">
        <f t="shared" si="46"/>
        <v>333229.7</v>
      </c>
      <c r="Q109" s="2">
        <f t="shared" si="46"/>
        <v>64918.55</v>
      </c>
      <c r="R109" s="2">
        <f t="shared" si="46"/>
        <v>268311.15000000002</v>
      </c>
      <c r="S109" s="2">
        <f t="shared" si="46"/>
        <v>875276.6</v>
      </c>
      <c r="T109" s="2">
        <f t="shared" si="46"/>
        <v>525910.68000000005</v>
      </c>
      <c r="U109" s="2">
        <f t="shared" si="46"/>
        <v>-173409.86</v>
      </c>
      <c r="V109" s="2">
        <f t="shared" si="46"/>
        <v>315607.56</v>
      </c>
      <c r="W109" s="2">
        <f t="shared" si="46"/>
        <v>36893.26</v>
      </c>
      <c r="X109" s="2">
        <f t="shared" si="46"/>
        <v>380526.11</v>
      </c>
      <c r="Y109" s="1"/>
    </row>
    <row r="110" spans="1:25" ht="19.899999999999999" customHeight="1" outlineLevel="5" x14ac:dyDescent="0.25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22</v>
      </c>
      <c r="F110" s="1" t="s">
        <v>23</v>
      </c>
      <c r="G110" s="1" t="s">
        <v>142</v>
      </c>
      <c r="H110" s="1" t="s">
        <v>143</v>
      </c>
      <c r="I110" s="1" t="s">
        <v>267</v>
      </c>
      <c r="J110" s="1" t="s">
        <v>268</v>
      </c>
      <c r="K110" s="1" t="s">
        <v>269</v>
      </c>
      <c r="L110" s="1" t="s">
        <v>268</v>
      </c>
      <c r="M110" s="1" t="s">
        <v>270</v>
      </c>
      <c r="N110" s="2">
        <v>897967.51</v>
      </c>
      <c r="O110" s="2">
        <v>211187.16</v>
      </c>
      <c r="P110" s="2">
        <v>871671.3</v>
      </c>
      <c r="Q110" s="2">
        <v>770397.75</v>
      </c>
      <c r="R110" s="2">
        <v>101273.55</v>
      </c>
      <c r="S110" s="2">
        <v>897967.51</v>
      </c>
      <c r="T110" s="2">
        <v>189604.83</v>
      </c>
      <c r="U110" s="2">
        <v>-40.549999999999997</v>
      </c>
      <c r="V110" s="2">
        <v>79650.67</v>
      </c>
      <c r="W110" s="2">
        <v>109913.61</v>
      </c>
      <c r="X110" s="2">
        <v>850048.42</v>
      </c>
      <c r="Y110" s="1"/>
    </row>
    <row r="111" spans="1:25" ht="19.899999999999999" customHeight="1" outlineLevel="4" x14ac:dyDescent="0.25">
      <c r="J111" s="3" t="s">
        <v>1355</v>
      </c>
      <c r="N111" s="2">
        <f t="shared" ref="N111:X111" si="47">SUBTOTAL(9,N110:N110)</f>
        <v>897967.51</v>
      </c>
      <c r="O111" s="2">
        <f>SUBTOTAL(9,O110:O110)</f>
        <v>211187.16</v>
      </c>
      <c r="P111" s="2">
        <f t="shared" si="47"/>
        <v>871671.3</v>
      </c>
      <c r="Q111" s="2">
        <f t="shared" si="47"/>
        <v>770397.75</v>
      </c>
      <c r="R111" s="2">
        <f t="shared" si="47"/>
        <v>101273.55</v>
      </c>
      <c r="S111" s="2">
        <f t="shared" si="47"/>
        <v>897967.51</v>
      </c>
      <c r="T111" s="2">
        <f t="shared" si="47"/>
        <v>189604.83</v>
      </c>
      <c r="U111" s="2">
        <f t="shared" si="47"/>
        <v>-40.549999999999997</v>
      </c>
      <c r="V111" s="2">
        <f t="shared" si="47"/>
        <v>79650.67</v>
      </c>
      <c r="W111" s="2">
        <f t="shared" si="47"/>
        <v>109913.61</v>
      </c>
      <c r="X111" s="2">
        <f t="shared" si="47"/>
        <v>850048.42</v>
      </c>
      <c r="Y111" s="1"/>
    </row>
    <row r="112" spans="1:25" ht="19.899999999999999" customHeight="1" outlineLevel="5" x14ac:dyDescent="0.25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22</v>
      </c>
      <c r="F112" s="1" t="s">
        <v>23</v>
      </c>
      <c r="G112" s="1" t="s">
        <v>142</v>
      </c>
      <c r="H112" s="1" t="s">
        <v>143</v>
      </c>
      <c r="I112" s="1" t="s">
        <v>271</v>
      </c>
      <c r="J112" s="1" t="s">
        <v>272</v>
      </c>
      <c r="K112" s="1" t="s">
        <v>273</v>
      </c>
      <c r="L112" s="1" t="s">
        <v>272</v>
      </c>
      <c r="M112" s="1" t="s">
        <v>274</v>
      </c>
      <c r="N112" s="2">
        <v>10960071.640000001</v>
      </c>
      <c r="O112" s="2">
        <v>3155901.97</v>
      </c>
      <c r="P112" s="2">
        <v>10891908.58</v>
      </c>
      <c r="Q112" s="2">
        <v>7924562.0800000001</v>
      </c>
      <c r="R112" s="2">
        <v>2967346.5</v>
      </c>
      <c r="S112" s="2">
        <v>10960071.640000001</v>
      </c>
      <c r="T112" s="2">
        <v>364731.79</v>
      </c>
      <c r="U112" s="2">
        <v>0</v>
      </c>
      <c r="V112" s="2">
        <v>176176.32</v>
      </c>
      <c r="W112" s="2">
        <v>188555.47</v>
      </c>
      <c r="X112" s="2">
        <v>8100738.4000000004</v>
      </c>
      <c r="Y112" s="1"/>
    </row>
    <row r="113" spans="1:25" ht="19.899999999999999" customHeight="1" outlineLevel="4" x14ac:dyDescent="0.25">
      <c r="J113" s="3" t="s">
        <v>1356</v>
      </c>
      <c r="N113" s="2">
        <f t="shared" ref="N113:X113" si="48">SUBTOTAL(9,N112:N112)</f>
        <v>10960071.640000001</v>
      </c>
      <c r="O113" s="2">
        <f>SUBTOTAL(9,O112:O112)</f>
        <v>3155901.97</v>
      </c>
      <c r="P113" s="2">
        <f t="shared" si="48"/>
        <v>10891908.58</v>
      </c>
      <c r="Q113" s="2">
        <f t="shared" si="48"/>
        <v>7924562.0800000001</v>
      </c>
      <c r="R113" s="2">
        <f t="shared" si="48"/>
        <v>2967346.5</v>
      </c>
      <c r="S113" s="2">
        <f t="shared" si="48"/>
        <v>10960071.640000001</v>
      </c>
      <c r="T113" s="2">
        <f t="shared" si="48"/>
        <v>364731.79</v>
      </c>
      <c r="U113" s="2">
        <f t="shared" si="48"/>
        <v>0</v>
      </c>
      <c r="V113" s="2">
        <f t="shared" si="48"/>
        <v>176176.32</v>
      </c>
      <c r="W113" s="2">
        <f t="shared" si="48"/>
        <v>188555.47</v>
      </c>
      <c r="X113" s="2">
        <f t="shared" si="48"/>
        <v>8100738.4000000004</v>
      </c>
      <c r="Y113" s="1"/>
    </row>
    <row r="114" spans="1:25" ht="19.899999999999999" customHeight="1" outlineLevel="5" x14ac:dyDescent="0.25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22</v>
      </c>
      <c r="F114" s="1" t="s">
        <v>23</v>
      </c>
      <c r="G114" s="1" t="s">
        <v>142</v>
      </c>
      <c r="H114" s="1" t="s">
        <v>143</v>
      </c>
      <c r="I114" s="1" t="s">
        <v>275</v>
      </c>
      <c r="J114" s="1" t="s">
        <v>276</v>
      </c>
      <c r="K114" s="1" t="s">
        <v>277</v>
      </c>
      <c r="L114" s="1" t="s">
        <v>276</v>
      </c>
      <c r="M114" s="1" t="s">
        <v>278</v>
      </c>
      <c r="N114" s="2">
        <v>608987.96</v>
      </c>
      <c r="O114" s="2">
        <v>168309.01</v>
      </c>
      <c r="P114" s="2">
        <v>605915.6</v>
      </c>
      <c r="Q114" s="2">
        <v>458278.29</v>
      </c>
      <c r="R114" s="2">
        <v>147637.31</v>
      </c>
      <c r="S114" s="2">
        <v>570587.96</v>
      </c>
      <c r="T114" s="2">
        <v>178091.16</v>
      </c>
      <c r="U114" s="2">
        <v>-0.89</v>
      </c>
      <c r="V114" s="2">
        <v>157418.57</v>
      </c>
      <c r="W114" s="2">
        <v>20671.7</v>
      </c>
      <c r="X114" s="2">
        <v>615696.86</v>
      </c>
      <c r="Y114" s="1"/>
    </row>
    <row r="115" spans="1:25" ht="19.899999999999999" customHeight="1" outlineLevel="4" x14ac:dyDescent="0.25">
      <c r="J115" s="3" t="s">
        <v>1357</v>
      </c>
      <c r="N115" s="2">
        <f t="shared" ref="N115:X115" si="49">SUBTOTAL(9,N114:N114)</f>
        <v>608987.96</v>
      </c>
      <c r="O115" s="2">
        <f>SUBTOTAL(9,O114:O114)</f>
        <v>168309.01</v>
      </c>
      <c r="P115" s="2">
        <f t="shared" si="49"/>
        <v>605915.6</v>
      </c>
      <c r="Q115" s="2">
        <f t="shared" si="49"/>
        <v>458278.29</v>
      </c>
      <c r="R115" s="2">
        <f t="shared" si="49"/>
        <v>147637.31</v>
      </c>
      <c r="S115" s="2">
        <f t="shared" si="49"/>
        <v>570587.96</v>
      </c>
      <c r="T115" s="2">
        <f t="shared" si="49"/>
        <v>178091.16</v>
      </c>
      <c r="U115" s="2">
        <f t="shared" si="49"/>
        <v>-0.89</v>
      </c>
      <c r="V115" s="2">
        <f t="shared" si="49"/>
        <v>157418.57</v>
      </c>
      <c r="W115" s="2">
        <f t="shared" si="49"/>
        <v>20671.7</v>
      </c>
      <c r="X115" s="2">
        <f t="shared" si="49"/>
        <v>615696.86</v>
      </c>
      <c r="Y115" s="1"/>
    </row>
    <row r="116" spans="1:25" ht="19.899999999999999" customHeight="1" outlineLevel="5" x14ac:dyDescent="0.25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22</v>
      </c>
      <c r="F116" s="1" t="s">
        <v>23</v>
      </c>
      <c r="G116" s="1" t="s">
        <v>142</v>
      </c>
      <c r="H116" s="1" t="s">
        <v>143</v>
      </c>
      <c r="I116" s="1" t="s">
        <v>279</v>
      </c>
      <c r="J116" s="1" t="s">
        <v>280</v>
      </c>
      <c r="K116" s="1" t="s">
        <v>281</v>
      </c>
      <c r="L116" s="1" t="s">
        <v>280</v>
      </c>
      <c r="M116" s="1" t="s">
        <v>282</v>
      </c>
      <c r="N116" s="2">
        <v>2409750.12</v>
      </c>
      <c r="O116" s="2">
        <v>894308.99</v>
      </c>
      <c r="P116" s="2">
        <v>2085112.18</v>
      </c>
      <c r="Q116" s="2">
        <v>1207632.99</v>
      </c>
      <c r="R116" s="2">
        <v>877479.19</v>
      </c>
      <c r="S116" s="2">
        <v>2406550.12</v>
      </c>
      <c r="T116" s="2">
        <v>618608.01</v>
      </c>
      <c r="U116" s="2">
        <v>-2833.72</v>
      </c>
      <c r="V116" s="2">
        <v>598944.49</v>
      </c>
      <c r="W116" s="2">
        <v>16829.8</v>
      </c>
      <c r="X116" s="2">
        <v>1806577.48</v>
      </c>
      <c r="Y116" s="1"/>
    </row>
    <row r="117" spans="1:25" ht="19.899999999999999" customHeight="1" outlineLevel="4" x14ac:dyDescent="0.25">
      <c r="J117" s="3" t="s">
        <v>1358</v>
      </c>
      <c r="N117" s="2">
        <f t="shared" ref="N117:X117" si="50">SUBTOTAL(9,N116:N116)</f>
        <v>2409750.12</v>
      </c>
      <c r="O117" s="2">
        <f>SUBTOTAL(9,O116:O116)</f>
        <v>894308.99</v>
      </c>
      <c r="P117" s="2">
        <f t="shared" si="50"/>
        <v>2085112.18</v>
      </c>
      <c r="Q117" s="2">
        <f t="shared" si="50"/>
        <v>1207632.99</v>
      </c>
      <c r="R117" s="2">
        <f t="shared" si="50"/>
        <v>877479.19</v>
      </c>
      <c r="S117" s="2">
        <f t="shared" si="50"/>
        <v>2406550.12</v>
      </c>
      <c r="T117" s="2">
        <f t="shared" si="50"/>
        <v>618608.01</v>
      </c>
      <c r="U117" s="2">
        <f t="shared" si="50"/>
        <v>-2833.72</v>
      </c>
      <c r="V117" s="2">
        <f t="shared" si="50"/>
        <v>598944.49</v>
      </c>
      <c r="W117" s="2">
        <f t="shared" si="50"/>
        <v>16829.8</v>
      </c>
      <c r="X117" s="2">
        <f t="shared" si="50"/>
        <v>1806577.48</v>
      </c>
      <c r="Y117" s="1"/>
    </row>
    <row r="118" spans="1:25" ht="19.899999999999999" customHeight="1" outlineLevel="5" x14ac:dyDescent="0.25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22</v>
      </c>
      <c r="F118" s="1" t="s">
        <v>23</v>
      </c>
      <c r="G118" s="1" t="s">
        <v>142</v>
      </c>
      <c r="H118" s="1" t="s">
        <v>143</v>
      </c>
      <c r="I118" s="1" t="s">
        <v>283</v>
      </c>
      <c r="J118" s="1" t="s">
        <v>284</v>
      </c>
      <c r="K118" s="1" t="s">
        <v>285</v>
      </c>
      <c r="L118" s="1" t="s">
        <v>286</v>
      </c>
      <c r="M118" s="1" t="s">
        <v>287</v>
      </c>
      <c r="N118" s="2">
        <v>87422.07</v>
      </c>
      <c r="O118" s="2">
        <v>49712.08</v>
      </c>
      <c r="P118" s="2">
        <v>78491.41</v>
      </c>
      <c r="Q118" s="2">
        <v>52912.24</v>
      </c>
      <c r="R118" s="2">
        <v>25579.17</v>
      </c>
      <c r="S118" s="2">
        <v>84122.07</v>
      </c>
      <c r="T118" s="2">
        <v>59099.5</v>
      </c>
      <c r="U118" s="2">
        <v>0</v>
      </c>
      <c r="V118" s="2">
        <v>34966.589999999997</v>
      </c>
      <c r="W118" s="2">
        <v>24132.91</v>
      </c>
      <c r="X118" s="2">
        <v>87878.83</v>
      </c>
      <c r="Y118" s="1"/>
    </row>
    <row r="119" spans="1:25" ht="19.899999999999999" customHeight="1" outlineLevel="4" x14ac:dyDescent="0.25">
      <c r="J119" s="3" t="s">
        <v>1359</v>
      </c>
      <c r="N119" s="2">
        <f t="shared" ref="N119:X119" si="51">SUBTOTAL(9,N118:N118)</f>
        <v>87422.07</v>
      </c>
      <c r="O119" s="2">
        <f>SUBTOTAL(9,O118:O118)</f>
        <v>49712.08</v>
      </c>
      <c r="P119" s="2">
        <f t="shared" si="51"/>
        <v>78491.41</v>
      </c>
      <c r="Q119" s="2">
        <f t="shared" si="51"/>
        <v>52912.24</v>
      </c>
      <c r="R119" s="2">
        <f t="shared" si="51"/>
        <v>25579.17</v>
      </c>
      <c r="S119" s="2">
        <f t="shared" si="51"/>
        <v>84122.07</v>
      </c>
      <c r="T119" s="2">
        <f t="shared" si="51"/>
        <v>59099.5</v>
      </c>
      <c r="U119" s="2">
        <f t="shared" si="51"/>
        <v>0</v>
      </c>
      <c r="V119" s="2">
        <f t="shared" si="51"/>
        <v>34966.589999999997</v>
      </c>
      <c r="W119" s="2">
        <f t="shared" si="51"/>
        <v>24132.91</v>
      </c>
      <c r="X119" s="2">
        <f t="shared" si="51"/>
        <v>87878.83</v>
      </c>
      <c r="Y119" s="1"/>
    </row>
    <row r="120" spans="1:25" ht="19.899999999999999" customHeight="1" outlineLevel="5" x14ac:dyDescent="0.25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22</v>
      </c>
      <c r="F120" s="1" t="s">
        <v>23</v>
      </c>
      <c r="G120" s="1" t="s">
        <v>142</v>
      </c>
      <c r="H120" s="1" t="s">
        <v>143</v>
      </c>
      <c r="I120" s="1" t="s">
        <v>288</v>
      </c>
      <c r="J120" s="1" t="s">
        <v>289</v>
      </c>
      <c r="K120" s="1" t="s">
        <v>290</v>
      </c>
      <c r="L120" s="1" t="s">
        <v>289</v>
      </c>
      <c r="M120" s="1" t="s">
        <v>291</v>
      </c>
      <c r="N120" s="2">
        <v>1413553.91</v>
      </c>
      <c r="O120" s="2">
        <v>6358.48</v>
      </c>
      <c r="P120" s="2">
        <v>1295124.8899999999</v>
      </c>
      <c r="Q120" s="2">
        <v>1288766.4099999999</v>
      </c>
      <c r="R120" s="2">
        <v>6358.48</v>
      </c>
      <c r="S120" s="2">
        <v>1413553.91</v>
      </c>
      <c r="T120" s="2">
        <v>19313.5</v>
      </c>
      <c r="U120" s="2">
        <v>-5916.2</v>
      </c>
      <c r="V120" s="2">
        <v>13397.3</v>
      </c>
      <c r="W120" s="2">
        <v>0</v>
      </c>
      <c r="X120" s="2">
        <v>1302163.71</v>
      </c>
      <c r="Y120" s="1"/>
    </row>
    <row r="121" spans="1:25" ht="19.899999999999999" customHeight="1" outlineLevel="4" x14ac:dyDescent="0.25">
      <c r="J121" s="3" t="s">
        <v>1360</v>
      </c>
      <c r="N121" s="2">
        <f t="shared" ref="N121:X121" si="52">SUBTOTAL(9,N120:N120)</f>
        <v>1413553.91</v>
      </c>
      <c r="O121" s="2">
        <f>SUBTOTAL(9,O120:O120)</f>
        <v>6358.48</v>
      </c>
      <c r="P121" s="2">
        <f t="shared" si="52"/>
        <v>1295124.8899999999</v>
      </c>
      <c r="Q121" s="2">
        <f t="shared" si="52"/>
        <v>1288766.4099999999</v>
      </c>
      <c r="R121" s="2">
        <f t="shared" si="52"/>
        <v>6358.48</v>
      </c>
      <c r="S121" s="2">
        <f t="shared" si="52"/>
        <v>1413553.91</v>
      </c>
      <c r="T121" s="2">
        <f t="shared" si="52"/>
        <v>19313.5</v>
      </c>
      <c r="U121" s="2">
        <f t="shared" si="52"/>
        <v>-5916.2</v>
      </c>
      <c r="V121" s="2">
        <f t="shared" si="52"/>
        <v>13397.3</v>
      </c>
      <c r="W121" s="2">
        <f t="shared" si="52"/>
        <v>0</v>
      </c>
      <c r="X121" s="2">
        <f t="shared" si="52"/>
        <v>1302163.71</v>
      </c>
      <c r="Y121" s="1"/>
    </row>
    <row r="122" spans="1:25" ht="19.899999999999999" customHeight="1" outlineLevel="5" x14ac:dyDescent="0.25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22</v>
      </c>
      <c r="F122" s="1" t="s">
        <v>23</v>
      </c>
      <c r="G122" s="1" t="s">
        <v>142</v>
      </c>
      <c r="H122" s="1" t="s">
        <v>143</v>
      </c>
      <c r="I122" s="1" t="s">
        <v>292</v>
      </c>
      <c r="J122" s="1" t="s">
        <v>293</v>
      </c>
      <c r="K122" s="1" t="s">
        <v>294</v>
      </c>
      <c r="L122" s="1" t="s">
        <v>295</v>
      </c>
      <c r="M122" s="1" t="s">
        <v>296</v>
      </c>
      <c r="N122" s="2">
        <v>70600.06</v>
      </c>
      <c r="O122" s="2">
        <v>23110.91</v>
      </c>
      <c r="P122" s="2">
        <v>60391.93</v>
      </c>
      <c r="Q122" s="2">
        <v>43184.12</v>
      </c>
      <c r="R122" s="2">
        <v>17207.810000000001</v>
      </c>
      <c r="S122" s="2">
        <v>70600.06</v>
      </c>
      <c r="T122" s="2">
        <v>18546.46</v>
      </c>
      <c r="U122" s="2">
        <v>-1646.42</v>
      </c>
      <c r="V122" s="2">
        <v>10996.94</v>
      </c>
      <c r="W122" s="2">
        <v>5903.1</v>
      </c>
      <c r="X122" s="2">
        <v>54181.06</v>
      </c>
      <c r="Y122" s="1"/>
    </row>
    <row r="123" spans="1:25" ht="19.899999999999999" customHeight="1" outlineLevel="5" x14ac:dyDescent="0.25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22</v>
      </c>
      <c r="F123" s="1" t="s">
        <v>23</v>
      </c>
      <c r="G123" s="1" t="s">
        <v>142</v>
      </c>
      <c r="H123" s="1" t="s">
        <v>143</v>
      </c>
      <c r="I123" s="1" t="s">
        <v>292</v>
      </c>
      <c r="J123" s="1" t="s">
        <v>293</v>
      </c>
      <c r="K123" s="1" t="s">
        <v>297</v>
      </c>
      <c r="L123" s="1" t="s">
        <v>298</v>
      </c>
      <c r="M123" s="1" t="s">
        <v>299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1"/>
    </row>
    <row r="124" spans="1:25" ht="19.899999999999999" customHeight="1" outlineLevel="5" x14ac:dyDescent="0.25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22</v>
      </c>
      <c r="F124" s="1" t="s">
        <v>23</v>
      </c>
      <c r="G124" s="1" t="s">
        <v>142</v>
      </c>
      <c r="H124" s="1" t="s">
        <v>143</v>
      </c>
      <c r="I124" s="1" t="s">
        <v>292</v>
      </c>
      <c r="J124" s="1" t="s">
        <v>293</v>
      </c>
      <c r="K124" s="1" t="s">
        <v>300</v>
      </c>
      <c r="L124" s="1" t="s">
        <v>301</v>
      </c>
      <c r="M124" s="1" t="s">
        <v>302</v>
      </c>
      <c r="N124" s="2">
        <v>7532977.8200000003</v>
      </c>
      <c r="O124" s="2">
        <v>424512.91</v>
      </c>
      <c r="P124" s="2">
        <v>4131106.12</v>
      </c>
      <c r="Q124" s="2">
        <v>3715904</v>
      </c>
      <c r="R124" s="2">
        <v>415202.12</v>
      </c>
      <c r="S124" s="2">
        <v>1532977.82</v>
      </c>
      <c r="T124" s="2">
        <v>379929.7</v>
      </c>
      <c r="U124" s="2">
        <v>-15842.18</v>
      </c>
      <c r="V124" s="2">
        <v>354776.73</v>
      </c>
      <c r="W124" s="2">
        <v>9310.7900000000009</v>
      </c>
      <c r="X124" s="2">
        <v>4070680.73</v>
      </c>
      <c r="Y124" s="1"/>
    </row>
    <row r="125" spans="1:25" ht="19.899999999999999" customHeight="1" outlineLevel="4" x14ac:dyDescent="0.25">
      <c r="J125" s="3" t="s">
        <v>1361</v>
      </c>
      <c r="N125" s="2">
        <f t="shared" ref="N125:X125" si="53">SUBTOTAL(9,N122:N124)</f>
        <v>7603577.8799999999</v>
      </c>
      <c r="O125" s="2">
        <f>SUBTOTAL(9,O122:O124)</f>
        <v>447623.81999999995</v>
      </c>
      <c r="P125" s="2">
        <f t="shared" si="53"/>
        <v>4191498.0500000003</v>
      </c>
      <c r="Q125" s="2">
        <f t="shared" si="53"/>
        <v>3759088.12</v>
      </c>
      <c r="R125" s="2">
        <f t="shared" si="53"/>
        <v>432409.93</v>
      </c>
      <c r="S125" s="2">
        <f t="shared" si="53"/>
        <v>1603577.8800000001</v>
      </c>
      <c r="T125" s="2">
        <f t="shared" si="53"/>
        <v>398476.16000000003</v>
      </c>
      <c r="U125" s="2">
        <f t="shared" si="53"/>
        <v>-17488.599999999999</v>
      </c>
      <c r="V125" s="2">
        <f t="shared" si="53"/>
        <v>365773.67</v>
      </c>
      <c r="W125" s="2">
        <f t="shared" si="53"/>
        <v>15213.890000000001</v>
      </c>
      <c r="X125" s="2">
        <f t="shared" si="53"/>
        <v>4124861.79</v>
      </c>
      <c r="Y125" s="1"/>
    </row>
    <row r="126" spans="1:25" ht="19.899999999999999" customHeight="1" outlineLevel="5" x14ac:dyDescent="0.25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22</v>
      </c>
      <c r="F126" s="1" t="s">
        <v>23</v>
      </c>
      <c r="G126" s="1" t="s">
        <v>142</v>
      </c>
      <c r="H126" s="1" t="s">
        <v>143</v>
      </c>
      <c r="I126" s="1" t="s">
        <v>303</v>
      </c>
      <c r="J126" s="1" t="s">
        <v>304</v>
      </c>
      <c r="K126" s="1" t="s">
        <v>305</v>
      </c>
      <c r="L126" s="1" t="s">
        <v>304</v>
      </c>
      <c r="M126" s="1" t="s">
        <v>306</v>
      </c>
      <c r="N126" s="2">
        <v>15497.29</v>
      </c>
      <c r="O126" s="2">
        <v>9936.77</v>
      </c>
      <c r="P126" s="2">
        <v>14351.95</v>
      </c>
      <c r="Q126" s="2">
        <v>6087.8</v>
      </c>
      <c r="R126" s="2">
        <v>8264.15</v>
      </c>
      <c r="S126" s="2">
        <v>15497.29</v>
      </c>
      <c r="T126" s="2">
        <v>3284.18</v>
      </c>
      <c r="U126" s="2">
        <v>-220.76</v>
      </c>
      <c r="V126" s="2">
        <v>1390.8</v>
      </c>
      <c r="W126" s="2">
        <v>1672.62</v>
      </c>
      <c r="X126" s="2">
        <v>7478.6</v>
      </c>
      <c r="Y126" s="1"/>
    </row>
    <row r="127" spans="1:25" ht="19.899999999999999" customHeight="1" outlineLevel="4" x14ac:dyDescent="0.25">
      <c r="J127" s="3" t="s">
        <v>1362</v>
      </c>
      <c r="N127" s="2">
        <f t="shared" ref="N127:X127" si="54">SUBTOTAL(9,N126:N126)</f>
        <v>15497.29</v>
      </c>
      <c r="O127" s="2">
        <f>SUBTOTAL(9,O126:O126)</f>
        <v>9936.77</v>
      </c>
      <c r="P127" s="2">
        <f t="shared" si="54"/>
        <v>14351.95</v>
      </c>
      <c r="Q127" s="2">
        <f t="shared" si="54"/>
        <v>6087.8</v>
      </c>
      <c r="R127" s="2">
        <f t="shared" si="54"/>
        <v>8264.15</v>
      </c>
      <c r="S127" s="2">
        <f t="shared" si="54"/>
        <v>15497.29</v>
      </c>
      <c r="T127" s="2">
        <f t="shared" si="54"/>
        <v>3284.18</v>
      </c>
      <c r="U127" s="2">
        <f t="shared" si="54"/>
        <v>-220.76</v>
      </c>
      <c r="V127" s="2">
        <f t="shared" si="54"/>
        <v>1390.8</v>
      </c>
      <c r="W127" s="2">
        <f t="shared" si="54"/>
        <v>1672.62</v>
      </c>
      <c r="X127" s="2">
        <f t="shared" si="54"/>
        <v>7478.6</v>
      </c>
      <c r="Y127" s="1"/>
    </row>
    <row r="128" spans="1:25" ht="19.899999999999999" customHeight="1" outlineLevel="5" x14ac:dyDescent="0.25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22</v>
      </c>
      <c r="F128" s="1" t="s">
        <v>23</v>
      </c>
      <c r="G128" s="1" t="s">
        <v>142</v>
      </c>
      <c r="H128" s="1" t="s">
        <v>143</v>
      </c>
      <c r="I128" s="1" t="s">
        <v>307</v>
      </c>
      <c r="J128" s="1" t="s">
        <v>308</v>
      </c>
      <c r="K128" s="1" t="s">
        <v>309</v>
      </c>
      <c r="L128" s="1" t="s">
        <v>310</v>
      </c>
      <c r="M128" s="1" t="s">
        <v>311</v>
      </c>
      <c r="N128" s="2">
        <v>270412.69</v>
      </c>
      <c r="O128" s="2">
        <v>175736.38</v>
      </c>
      <c r="P128" s="2">
        <v>258279.6</v>
      </c>
      <c r="Q128" s="2">
        <v>86099.39</v>
      </c>
      <c r="R128" s="2">
        <v>172180.21</v>
      </c>
      <c r="S128" s="2">
        <v>268047.37</v>
      </c>
      <c r="T128" s="2">
        <v>134800.19</v>
      </c>
      <c r="U128" s="2">
        <v>-52540.7</v>
      </c>
      <c r="V128" s="2">
        <v>78703.320000000007</v>
      </c>
      <c r="W128" s="2">
        <v>3556.17</v>
      </c>
      <c r="X128" s="2">
        <v>164802.71</v>
      </c>
      <c r="Y128" s="1"/>
    </row>
    <row r="129" spans="1:25" ht="19.899999999999999" customHeight="1" outlineLevel="4" x14ac:dyDescent="0.25">
      <c r="J129" s="3" t="s">
        <v>1363</v>
      </c>
      <c r="N129" s="2">
        <f t="shared" ref="N129:X129" si="55">SUBTOTAL(9,N128:N128)</f>
        <v>270412.69</v>
      </c>
      <c r="O129" s="2">
        <f>SUBTOTAL(9,O128:O128)</f>
        <v>175736.38</v>
      </c>
      <c r="P129" s="2">
        <f t="shared" si="55"/>
        <v>258279.6</v>
      </c>
      <c r="Q129" s="2">
        <f t="shared" si="55"/>
        <v>86099.39</v>
      </c>
      <c r="R129" s="2">
        <f t="shared" si="55"/>
        <v>172180.21</v>
      </c>
      <c r="S129" s="2">
        <f t="shared" si="55"/>
        <v>268047.37</v>
      </c>
      <c r="T129" s="2">
        <f t="shared" si="55"/>
        <v>134800.19</v>
      </c>
      <c r="U129" s="2">
        <f t="shared" si="55"/>
        <v>-52540.7</v>
      </c>
      <c r="V129" s="2">
        <f t="shared" si="55"/>
        <v>78703.320000000007</v>
      </c>
      <c r="W129" s="2">
        <f t="shared" si="55"/>
        <v>3556.17</v>
      </c>
      <c r="X129" s="2">
        <f t="shared" si="55"/>
        <v>164802.71</v>
      </c>
      <c r="Y129" s="1"/>
    </row>
    <row r="130" spans="1:25" ht="19.899999999999999" customHeight="1" outlineLevel="5" x14ac:dyDescent="0.25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22</v>
      </c>
      <c r="F130" s="1" t="s">
        <v>23</v>
      </c>
      <c r="G130" s="1" t="s">
        <v>142</v>
      </c>
      <c r="H130" s="1" t="s">
        <v>143</v>
      </c>
      <c r="I130" s="1" t="s">
        <v>312</v>
      </c>
      <c r="J130" s="1" t="s">
        <v>313</v>
      </c>
      <c r="K130" s="1" t="s">
        <v>314</v>
      </c>
      <c r="L130" s="1" t="s">
        <v>313</v>
      </c>
      <c r="M130" s="1" t="s">
        <v>315</v>
      </c>
      <c r="N130" s="2">
        <v>2928012.1</v>
      </c>
      <c r="O130" s="2">
        <v>973164.4</v>
      </c>
      <c r="P130" s="2">
        <v>2290509.06</v>
      </c>
      <c r="Q130" s="2">
        <v>1350027.5</v>
      </c>
      <c r="R130" s="2">
        <v>940481.56</v>
      </c>
      <c r="S130" s="2">
        <v>2926329.32</v>
      </c>
      <c r="T130" s="2">
        <v>766613.57</v>
      </c>
      <c r="U130" s="2">
        <v>-11329.79</v>
      </c>
      <c r="V130" s="2">
        <v>722600.94</v>
      </c>
      <c r="W130" s="2">
        <v>32682.84</v>
      </c>
      <c r="X130" s="2">
        <v>2072628.44</v>
      </c>
      <c r="Y130" s="1"/>
    </row>
    <row r="131" spans="1:25" ht="19.899999999999999" customHeight="1" outlineLevel="4" x14ac:dyDescent="0.25">
      <c r="J131" s="3" t="s">
        <v>1364</v>
      </c>
      <c r="N131" s="2">
        <f t="shared" ref="N131:X131" si="56">SUBTOTAL(9,N130:N130)</f>
        <v>2928012.1</v>
      </c>
      <c r="O131" s="2">
        <f>SUBTOTAL(9,O130:O130)</f>
        <v>973164.4</v>
      </c>
      <c r="P131" s="2">
        <f t="shared" si="56"/>
        <v>2290509.06</v>
      </c>
      <c r="Q131" s="2">
        <f t="shared" si="56"/>
        <v>1350027.5</v>
      </c>
      <c r="R131" s="2">
        <f t="shared" si="56"/>
        <v>940481.56</v>
      </c>
      <c r="S131" s="2">
        <f t="shared" si="56"/>
        <v>2926329.32</v>
      </c>
      <c r="T131" s="2">
        <f t="shared" si="56"/>
        <v>766613.57</v>
      </c>
      <c r="U131" s="2">
        <f t="shared" si="56"/>
        <v>-11329.79</v>
      </c>
      <c r="V131" s="2">
        <f t="shared" si="56"/>
        <v>722600.94</v>
      </c>
      <c r="W131" s="2">
        <f t="shared" si="56"/>
        <v>32682.84</v>
      </c>
      <c r="X131" s="2">
        <f t="shared" si="56"/>
        <v>2072628.44</v>
      </c>
      <c r="Y131" s="1"/>
    </row>
    <row r="132" spans="1:25" ht="19.899999999999999" customHeight="1" outlineLevel="5" x14ac:dyDescent="0.25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22</v>
      </c>
      <c r="F132" s="1" t="s">
        <v>23</v>
      </c>
      <c r="G132" s="1" t="s">
        <v>142</v>
      </c>
      <c r="H132" s="1" t="s">
        <v>143</v>
      </c>
      <c r="I132" s="1" t="s">
        <v>316</v>
      </c>
      <c r="J132" s="1" t="s">
        <v>317</v>
      </c>
      <c r="K132" s="1" t="s">
        <v>318</v>
      </c>
      <c r="L132" s="1" t="s">
        <v>319</v>
      </c>
      <c r="M132" s="1" t="s">
        <v>320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1"/>
    </row>
    <row r="133" spans="1:25" ht="19.899999999999999" customHeight="1" outlineLevel="4" x14ac:dyDescent="0.25">
      <c r="J133" s="3" t="s">
        <v>1365</v>
      </c>
      <c r="N133" s="2">
        <f t="shared" ref="N133:X133" si="57">SUBTOTAL(9,N132:N132)</f>
        <v>0</v>
      </c>
      <c r="O133" s="2">
        <f>SUBTOTAL(9,O132:O132)</f>
        <v>0</v>
      </c>
      <c r="P133" s="2">
        <f t="shared" si="57"/>
        <v>0</v>
      </c>
      <c r="Q133" s="2">
        <f t="shared" si="57"/>
        <v>0</v>
      </c>
      <c r="R133" s="2">
        <f t="shared" si="57"/>
        <v>0</v>
      </c>
      <c r="S133" s="2">
        <f t="shared" si="57"/>
        <v>0</v>
      </c>
      <c r="T133" s="2">
        <f t="shared" si="57"/>
        <v>0</v>
      </c>
      <c r="U133" s="2">
        <f t="shared" si="57"/>
        <v>0</v>
      </c>
      <c r="V133" s="2">
        <f t="shared" si="57"/>
        <v>0</v>
      </c>
      <c r="W133" s="2">
        <f t="shared" si="57"/>
        <v>0</v>
      </c>
      <c r="X133" s="2">
        <f t="shared" si="57"/>
        <v>0</v>
      </c>
      <c r="Y133" s="1"/>
    </row>
    <row r="134" spans="1:25" ht="19.899999999999999" customHeight="1" outlineLevel="5" x14ac:dyDescent="0.25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22</v>
      </c>
      <c r="F134" s="1" t="s">
        <v>23</v>
      </c>
      <c r="G134" s="1" t="s">
        <v>142</v>
      </c>
      <c r="H134" s="1" t="s">
        <v>143</v>
      </c>
      <c r="I134" s="1" t="s">
        <v>321</v>
      </c>
      <c r="J134" s="1" t="s">
        <v>322</v>
      </c>
      <c r="K134" s="1" t="s">
        <v>323</v>
      </c>
      <c r="L134" s="1" t="s">
        <v>324</v>
      </c>
      <c r="M134" s="1" t="s">
        <v>325</v>
      </c>
      <c r="N134" s="2">
        <v>9555.0400000000009</v>
      </c>
      <c r="O134" s="2">
        <v>9739.6</v>
      </c>
      <c r="P134" s="2">
        <v>9555.0400000000009</v>
      </c>
      <c r="Q134" s="2">
        <v>0</v>
      </c>
      <c r="R134" s="2">
        <v>9555.0400000000009</v>
      </c>
      <c r="S134" s="2">
        <v>9555.0400000000009</v>
      </c>
      <c r="T134" s="2">
        <v>184.56</v>
      </c>
      <c r="U134" s="2">
        <v>0</v>
      </c>
      <c r="V134" s="2">
        <v>0</v>
      </c>
      <c r="W134" s="2">
        <v>184.56</v>
      </c>
      <c r="X134" s="2">
        <v>0</v>
      </c>
      <c r="Y134" s="1"/>
    </row>
    <row r="135" spans="1:25" ht="19.899999999999999" customHeight="1" outlineLevel="4" x14ac:dyDescent="0.25">
      <c r="J135" s="3" t="s">
        <v>1366</v>
      </c>
      <c r="N135" s="2">
        <f t="shared" ref="N135:X135" si="58">SUBTOTAL(9,N134:N134)</f>
        <v>9555.0400000000009</v>
      </c>
      <c r="O135" s="2">
        <f>SUBTOTAL(9,O134:O134)</f>
        <v>9739.6</v>
      </c>
      <c r="P135" s="2">
        <f t="shared" si="58"/>
        <v>9555.0400000000009</v>
      </c>
      <c r="Q135" s="2">
        <f t="shared" si="58"/>
        <v>0</v>
      </c>
      <c r="R135" s="2">
        <f t="shared" si="58"/>
        <v>9555.0400000000009</v>
      </c>
      <c r="S135" s="2">
        <f t="shared" si="58"/>
        <v>9555.0400000000009</v>
      </c>
      <c r="T135" s="2">
        <f t="shared" si="58"/>
        <v>184.56</v>
      </c>
      <c r="U135" s="2">
        <f t="shared" si="58"/>
        <v>0</v>
      </c>
      <c r="V135" s="2">
        <f t="shared" si="58"/>
        <v>0</v>
      </c>
      <c r="W135" s="2">
        <f t="shared" si="58"/>
        <v>184.56</v>
      </c>
      <c r="X135" s="2">
        <f t="shared" si="58"/>
        <v>0</v>
      </c>
      <c r="Y135" s="1"/>
    </row>
    <row r="136" spans="1:25" ht="19.899999999999999" customHeight="1" outlineLevel="5" x14ac:dyDescent="0.25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22</v>
      </c>
      <c r="F136" s="1" t="s">
        <v>23</v>
      </c>
      <c r="G136" s="1" t="s">
        <v>142</v>
      </c>
      <c r="H136" s="1" t="s">
        <v>143</v>
      </c>
      <c r="I136" s="1" t="s">
        <v>326</v>
      </c>
      <c r="J136" s="1" t="s">
        <v>327</v>
      </c>
      <c r="K136" s="1" t="s">
        <v>328</v>
      </c>
      <c r="L136" s="1" t="s">
        <v>327</v>
      </c>
      <c r="M136" s="1" t="s">
        <v>329</v>
      </c>
      <c r="N136" s="2">
        <v>7800</v>
      </c>
      <c r="O136" s="2">
        <v>13388.48</v>
      </c>
      <c r="P136" s="2">
        <v>7788.48</v>
      </c>
      <c r="Q136" s="2">
        <v>0</v>
      </c>
      <c r="R136" s="2">
        <v>7788.48</v>
      </c>
      <c r="S136" s="2">
        <v>7800</v>
      </c>
      <c r="T136" s="2">
        <v>33734.85</v>
      </c>
      <c r="U136" s="2">
        <v>0</v>
      </c>
      <c r="V136" s="2">
        <v>28134.85</v>
      </c>
      <c r="W136" s="2">
        <v>5600</v>
      </c>
      <c r="X136" s="2">
        <v>28134.85</v>
      </c>
      <c r="Y136" s="1"/>
    </row>
    <row r="137" spans="1:25" ht="19.899999999999999" customHeight="1" outlineLevel="4" x14ac:dyDescent="0.25">
      <c r="J137" s="3" t="s">
        <v>1367</v>
      </c>
      <c r="N137" s="2">
        <f t="shared" ref="N137:X137" si="59">SUBTOTAL(9,N136:N136)</f>
        <v>7800</v>
      </c>
      <c r="O137" s="2">
        <f>SUBTOTAL(9,O136:O136)</f>
        <v>13388.48</v>
      </c>
      <c r="P137" s="2">
        <f t="shared" si="59"/>
        <v>7788.48</v>
      </c>
      <c r="Q137" s="2">
        <f t="shared" si="59"/>
        <v>0</v>
      </c>
      <c r="R137" s="2">
        <f t="shared" si="59"/>
        <v>7788.48</v>
      </c>
      <c r="S137" s="2">
        <f t="shared" si="59"/>
        <v>7800</v>
      </c>
      <c r="T137" s="2">
        <f t="shared" si="59"/>
        <v>33734.85</v>
      </c>
      <c r="U137" s="2">
        <f t="shared" si="59"/>
        <v>0</v>
      </c>
      <c r="V137" s="2">
        <f t="shared" si="59"/>
        <v>28134.85</v>
      </c>
      <c r="W137" s="2">
        <f t="shared" si="59"/>
        <v>5600</v>
      </c>
      <c r="X137" s="2">
        <f t="shared" si="59"/>
        <v>28134.85</v>
      </c>
      <c r="Y137" s="1"/>
    </row>
    <row r="138" spans="1:25" ht="19.899999999999999" customHeight="1" outlineLevel="5" x14ac:dyDescent="0.25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22</v>
      </c>
      <c r="F138" s="1" t="s">
        <v>23</v>
      </c>
      <c r="G138" s="1" t="s">
        <v>142</v>
      </c>
      <c r="H138" s="1" t="s">
        <v>143</v>
      </c>
      <c r="I138" s="1" t="s">
        <v>330</v>
      </c>
      <c r="J138" s="1" t="s">
        <v>331</v>
      </c>
      <c r="K138" s="1" t="s">
        <v>332</v>
      </c>
      <c r="L138" s="1" t="s">
        <v>333</v>
      </c>
      <c r="M138" s="1" t="s">
        <v>334</v>
      </c>
      <c r="N138" s="2">
        <v>1141.5999999999999</v>
      </c>
      <c r="O138" s="2">
        <v>0</v>
      </c>
      <c r="P138" s="2">
        <v>880.32</v>
      </c>
      <c r="Q138" s="2">
        <v>880.32</v>
      </c>
      <c r="R138" s="2">
        <v>0</v>
      </c>
      <c r="S138" s="2">
        <v>1141.5999999999999</v>
      </c>
      <c r="T138" s="2">
        <v>0</v>
      </c>
      <c r="U138" s="2">
        <v>0</v>
      </c>
      <c r="V138" s="2">
        <v>0</v>
      </c>
      <c r="W138" s="2">
        <v>0</v>
      </c>
      <c r="X138" s="2">
        <v>880.32</v>
      </c>
      <c r="Y138" s="1"/>
    </row>
    <row r="139" spans="1:25" ht="19.899999999999999" customHeight="1" outlineLevel="5" x14ac:dyDescent="0.25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22</v>
      </c>
      <c r="F139" s="1" t="s">
        <v>23</v>
      </c>
      <c r="G139" s="1" t="s">
        <v>142</v>
      </c>
      <c r="H139" s="1" t="s">
        <v>143</v>
      </c>
      <c r="I139" s="1" t="s">
        <v>330</v>
      </c>
      <c r="J139" s="1" t="s">
        <v>331</v>
      </c>
      <c r="K139" s="1" t="s">
        <v>335</v>
      </c>
      <c r="L139" s="1" t="s">
        <v>336</v>
      </c>
      <c r="M139" s="1" t="s">
        <v>337</v>
      </c>
      <c r="N139" s="2">
        <v>41049.4</v>
      </c>
      <c r="O139" s="2">
        <v>21418.91</v>
      </c>
      <c r="P139" s="2">
        <v>41049.4</v>
      </c>
      <c r="Q139" s="2">
        <v>21009.85</v>
      </c>
      <c r="R139" s="2">
        <v>20039.55</v>
      </c>
      <c r="S139" s="2">
        <v>41049.4</v>
      </c>
      <c r="T139" s="2">
        <v>14676.27</v>
      </c>
      <c r="U139" s="2">
        <v>-80.89</v>
      </c>
      <c r="V139" s="2">
        <v>13216.02</v>
      </c>
      <c r="W139" s="2">
        <v>1379.36</v>
      </c>
      <c r="X139" s="2">
        <v>34225.870000000003</v>
      </c>
      <c r="Y139" s="1"/>
    </row>
    <row r="140" spans="1:25" ht="19.899999999999999" customHeight="1" outlineLevel="5" x14ac:dyDescent="0.25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22</v>
      </c>
      <c r="F140" s="1" t="s">
        <v>23</v>
      </c>
      <c r="G140" s="1" t="s">
        <v>142</v>
      </c>
      <c r="H140" s="1" t="s">
        <v>143</v>
      </c>
      <c r="I140" s="1" t="s">
        <v>330</v>
      </c>
      <c r="J140" s="1" t="s">
        <v>331</v>
      </c>
      <c r="K140" s="1" t="s">
        <v>338</v>
      </c>
      <c r="L140" s="1" t="s">
        <v>339</v>
      </c>
      <c r="M140" s="1" t="s">
        <v>340</v>
      </c>
      <c r="N140" s="2">
        <v>25825.51</v>
      </c>
      <c r="O140" s="2">
        <v>31126.43</v>
      </c>
      <c r="P140" s="2">
        <v>24118.29</v>
      </c>
      <c r="Q140" s="2">
        <v>11761.15</v>
      </c>
      <c r="R140" s="2">
        <v>12357.14</v>
      </c>
      <c r="S140" s="2">
        <v>24625.51</v>
      </c>
      <c r="T140" s="2">
        <v>364460.29</v>
      </c>
      <c r="U140" s="2">
        <v>-54722.63</v>
      </c>
      <c r="V140" s="2">
        <v>290968.37</v>
      </c>
      <c r="W140" s="2">
        <v>18769.29</v>
      </c>
      <c r="X140" s="2">
        <v>302729.52</v>
      </c>
      <c r="Y140" s="1"/>
    </row>
    <row r="141" spans="1:25" ht="19.899999999999999" customHeight="1" outlineLevel="4" x14ac:dyDescent="0.25">
      <c r="J141" s="3" t="s">
        <v>1368</v>
      </c>
      <c r="N141" s="2">
        <f t="shared" ref="N141:X141" si="60">SUBTOTAL(9,N138:N140)</f>
        <v>68016.509999999995</v>
      </c>
      <c r="O141" s="2">
        <f>SUBTOTAL(9,O138:O140)</f>
        <v>52545.34</v>
      </c>
      <c r="P141" s="2">
        <f t="shared" si="60"/>
        <v>66048.010000000009</v>
      </c>
      <c r="Q141" s="2">
        <f t="shared" si="60"/>
        <v>33651.32</v>
      </c>
      <c r="R141" s="2">
        <f t="shared" si="60"/>
        <v>32396.69</v>
      </c>
      <c r="S141" s="2">
        <f t="shared" si="60"/>
        <v>66816.509999999995</v>
      </c>
      <c r="T141" s="2">
        <f t="shared" si="60"/>
        <v>379136.56</v>
      </c>
      <c r="U141" s="2">
        <f t="shared" si="60"/>
        <v>-54803.519999999997</v>
      </c>
      <c r="V141" s="2">
        <f t="shared" si="60"/>
        <v>304184.39</v>
      </c>
      <c r="W141" s="2">
        <f t="shared" si="60"/>
        <v>20148.650000000001</v>
      </c>
      <c r="X141" s="2">
        <f t="shared" si="60"/>
        <v>337835.71</v>
      </c>
      <c r="Y141" s="1"/>
    </row>
    <row r="142" spans="1:25" ht="19.899999999999999" customHeight="1" outlineLevel="5" x14ac:dyDescent="0.25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22</v>
      </c>
      <c r="F142" s="1" t="s">
        <v>23</v>
      </c>
      <c r="G142" s="1" t="s">
        <v>142</v>
      </c>
      <c r="H142" s="1" t="s">
        <v>143</v>
      </c>
      <c r="I142" s="1" t="s">
        <v>341</v>
      </c>
      <c r="J142" s="1" t="s">
        <v>342</v>
      </c>
      <c r="K142" s="1" t="s">
        <v>343</v>
      </c>
      <c r="L142" s="1" t="s">
        <v>342</v>
      </c>
      <c r="M142" s="1" t="s">
        <v>344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1"/>
    </row>
    <row r="143" spans="1:25" ht="19.899999999999999" customHeight="1" outlineLevel="4" x14ac:dyDescent="0.25">
      <c r="J143" s="3" t="s">
        <v>1369</v>
      </c>
      <c r="N143" s="2">
        <f t="shared" ref="N143:X143" si="61">SUBTOTAL(9,N142:N142)</f>
        <v>0</v>
      </c>
      <c r="O143" s="2">
        <f>SUBTOTAL(9,O142:O142)</f>
        <v>0</v>
      </c>
      <c r="P143" s="2">
        <f t="shared" si="61"/>
        <v>0</v>
      </c>
      <c r="Q143" s="2">
        <f t="shared" si="61"/>
        <v>0</v>
      </c>
      <c r="R143" s="2">
        <f t="shared" si="61"/>
        <v>0</v>
      </c>
      <c r="S143" s="2">
        <f t="shared" si="61"/>
        <v>0</v>
      </c>
      <c r="T143" s="2">
        <f t="shared" si="61"/>
        <v>0</v>
      </c>
      <c r="U143" s="2">
        <f t="shared" si="61"/>
        <v>0</v>
      </c>
      <c r="V143" s="2">
        <f t="shared" si="61"/>
        <v>0</v>
      </c>
      <c r="W143" s="2">
        <f t="shared" si="61"/>
        <v>0</v>
      </c>
      <c r="X143" s="2">
        <f t="shared" si="61"/>
        <v>0</v>
      </c>
      <c r="Y143" s="1"/>
    </row>
    <row r="144" spans="1:25" ht="19.899999999999999" customHeight="1" outlineLevel="5" x14ac:dyDescent="0.25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22</v>
      </c>
      <c r="F144" s="1" t="s">
        <v>23</v>
      </c>
      <c r="G144" s="1" t="s">
        <v>142</v>
      </c>
      <c r="H144" s="1" t="s">
        <v>143</v>
      </c>
      <c r="I144" s="1" t="s">
        <v>345</v>
      </c>
      <c r="J144" s="1" t="s">
        <v>346</v>
      </c>
      <c r="K144" s="1" t="s">
        <v>347</v>
      </c>
      <c r="L144" s="1" t="s">
        <v>346</v>
      </c>
      <c r="M144" s="1" t="s">
        <v>348</v>
      </c>
      <c r="N144" s="2">
        <v>2276554.62</v>
      </c>
      <c r="O144" s="2">
        <v>1790311.97</v>
      </c>
      <c r="P144" s="2">
        <v>1809130.4</v>
      </c>
      <c r="Q144" s="2">
        <v>535124.09</v>
      </c>
      <c r="R144" s="2">
        <v>1274006.31</v>
      </c>
      <c r="S144" s="2">
        <v>2214437.44</v>
      </c>
      <c r="T144" s="2">
        <v>1355294.36</v>
      </c>
      <c r="U144" s="2">
        <v>-41504.75</v>
      </c>
      <c r="V144" s="2">
        <v>797483.95</v>
      </c>
      <c r="W144" s="2">
        <v>516305.66</v>
      </c>
      <c r="X144" s="2">
        <v>1332608.04</v>
      </c>
      <c r="Y144" s="1"/>
    </row>
    <row r="145" spans="1:25" ht="19.899999999999999" customHeight="1" outlineLevel="5" x14ac:dyDescent="0.25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22</v>
      </c>
      <c r="F145" s="1" t="s">
        <v>23</v>
      </c>
      <c r="G145" s="1" t="s">
        <v>142</v>
      </c>
      <c r="H145" s="1" t="s">
        <v>143</v>
      </c>
      <c r="I145" s="1" t="s">
        <v>345</v>
      </c>
      <c r="J145" s="1" t="s">
        <v>346</v>
      </c>
      <c r="K145" s="1" t="s">
        <v>349</v>
      </c>
      <c r="L145" s="1" t="s">
        <v>350</v>
      </c>
      <c r="M145" s="1" t="s">
        <v>351</v>
      </c>
      <c r="N145" s="2">
        <v>4035281.29</v>
      </c>
      <c r="O145" s="2">
        <v>3181722.85</v>
      </c>
      <c r="P145" s="2">
        <v>3864246.01</v>
      </c>
      <c r="Q145" s="2">
        <v>1657739.37</v>
      </c>
      <c r="R145" s="2">
        <v>2206506.64</v>
      </c>
      <c r="S145" s="2">
        <v>3564818.35</v>
      </c>
      <c r="T145" s="2">
        <v>2120432.79</v>
      </c>
      <c r="U145" s="2">
        <v>-45262.66</v>
      </c>
      <c r="V145" s="2">
        <v>1099953.92</v>
      </c>
      <c r="W145" s="2">
        <v>975216.21</v>
      </c>
      <c r="X145" s="2">
        <v>2757693.29</v>
      </c>
      <c r="Y145" s="1"/>
    </row>
    <row r="146" spans="1:25" ht="19.899999999999999" customHeight="1" outlineLevel="4" x14ac:dyDescent="0.25">
      <c r="J146" s="3" t="s">
        <v>1370</v>
      </c>
      <c r="N146" s="2">
        <f t="shared" ref="N146:X146" si="62">SUBTOTAL(9,N144:N145)</f>
        <v>6311835.9100000001</v>
      </c>
      <c r="O146" s="2">
        <f>SUBTOTAL(9,O144:O145)</f>
        <v>4972034.82</v>
      </c>
      <c r="P146" s="2">
        <f t="shared" si="62"/>
        <v>5673376.4100000001</v>
      </c>
      <c r="Q146" s="2">
        <f t="shared" si="62"/>
        <v>2192863.46</v>
      </c>
      <c r="R146" s="2">
        <f t="shared" si="62"/>
        <v>3480512.95</v>
      </c>
      <c r="S146" s="2">
        <f t="shared" si="62"/>
        <v>5779255.79</v>
      </c>
      <c r="T146" s="2">
        <f t="shared" si="62"/>
        <v>3475727.1500000004</v>
      </c>
      <c r="U146" s="2">
        <f t="shared" si="62"/>
        <v>-86767.41</v>
      </c>
      <c r="V146" s="2">
        <f t="shared" si="62"/>
        <v>1897437.8699999999</v>
      </c>
      <c r="W146" s="2">
        <f t="shared" si="62"/>
        <v>1491521.8699999999</v>
      </c>
      <c r="X146" s="2">
        <f t="shared" si="62"/>
        <v>4090301.33</v>
      </c>
      <c r="Y146" s="1"/>
    </row>
    <row r="147" spans="1:25" ht="19.899999999999999" customHeight="1" outlineLevel="5" x14ac:dyDescent="0.25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22</v>
      </c>
      <c r="F147" s="1" t="s">
        <v>23</v>
      </c>
      <c r="G147" s="1" t="s">
        <v>142</v>
      </c>
      <c r="H147" s="1" t="s">
        <v>143</v>
      </c>
      <c r="I147" s="1" t="s">
        <v>352</v>
      </c>
      <c r="J147" s="1" t="s">
        <v>353</v>
      </c>
      <c r="K147" s="1" t="s">
        <v>354</v>
      </c>
      <c r="L147" s="1" t="s">
        <v>353</v>
      </c>
      <c r="M147" s="1" t="s">
        <v>355</v>
      </c>
      <c r="N147" s="2">
        <v>1193294.1599999999</v>
      </c>
      <c r="O147" s="2">
        <v>999945.62</v>
      </c>
      <c r="P147" s="2">
        <v>965056.48</v>
      </c>
      <c r="Q147" s="2">
        <v>185764.79</v>
      </c>
      <c r="R147" s="2">
        <v>779291.69</v>
      </c>
      <c r="S147" s="2">
        <v>1186594.1599999999</v>
      </c>
      <c r="T147" s="2">
        <v>858386.69</v>
      </c>
      <c r="U147" s="2">
        <v>-49494.75</v>
      </c>
      <c r="V147" s="2">
        <v>588238.01</v>
      </c>
      <c r="W147" s="2">
        <v>220653.93</v>
      </c>
      <c r="X147" s="2">
        <v>774002.8</v>
      </c>
      <c r="Y147" s="1"/>
    </row>
    <row r="148" spans="1:25" ht="19.899999999999999" customHeight="1" outlineLevel="4" x14ac:dyDescent="0.25">
      <c r="J148" s="3" t="s">
        <v>1371</v>
      </c>
      <c r="N148" s="2">
        <f t="shared" ref="N148:X148" si="63">SUBTOTAL(9,N147:N147)</f>
        <v>1193294.1599999999</v>
      </c>
      <c r="O148" s="2">
        <f>SUBTOTAL(9,O147:O147)</f>
        <v>999945.62</v>
      </c>
      <c r="P148" s="2">
        <f t="shared" si="63"/>
        <v>965056.48</v>
      </c>
      <c r="Q148" s="2">
        <f t="shared" si="63"/>
        <v>185764.79</v>
      </c>
      <c r="R148" s="2">
        <f t="shared" si="63"/>
        <v>779291.69</v>
      </c>
      <c r="S148" s="2">
        <f t="shared" si="63"/>
        <v>1186594.1599999999</v>
      </c>
      <c r="T148" s="2">
        <f t="shared" si="63"/>
        <v>858386.69</v>
      </c>
      <c r="U148" s="2">
        <f t="shared" si="63"/>
        <v>-49494.75</v>
      </c>
      <c r="V148" s="2">
        <f t="shared" si="63"/>
        <v>588238.01</v>
      </c>
      <c r="W148" s="2">
        <f t="shared" si="63"/>
        <v>220653.93</v>
      </c>
      <c r="X148" s="2">
        <f t="shared" si="63"/>
        <v>774002.8</v>
      </c>
      <c r="Y148" s="1"/>
    </row>
    <row r="149" spans="1:25" ht="19.899999999999999" customHeight="1" outlineLevel="5" x14ac:dyDescent="0.25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22</v>
      </c>
      <c r="F149" s="1" t="s">
        <v>23</v>
      </c>
      <c r="G149" s="1" t="s">
        <v>142</v>
      </c>
      <c r="H149" s="1" t="s">
        <v>143</v>
      </c>
      <c r="I149" s="1" t="s">
        <v>356</v>
      </c>
      <c r="J149" s="1" t="s">
        <v>357</v>
      </c>
      <c r="K149" s="1" t="s">
        <v>358</v>
      </c>
      <c r="L149" s="1" t="s">
        <v>357</v>
      </c>
      <c r="M149" s="1" t="s">
        <v>359</v>
      </c>
      <c r="N149" s="2">
        <v>7062.2</v>
      </c>
      <c r="O149" s="2">
        <v>2049.6</v>
      </c>
      <c r="P149" s="2">
        <v>3794.2</v>
      </c>
      <c r="Q149" s="2">
        <v>3794.2</v>
      </c>
      <c r="R149" s="2">
        <v>0</v>
      </c>
      <c r="S149" s="2">
        <v>7062.2</v>
      </c>
      <c r="T149" s="2">
        <v>5657.2</v>
      </c>
      <c r="U149" s="2">
        <v>0</v>
      </c>
      <c r="V149" s="2">
        <v>3607.6</v>
      </c>
      <c r="W149" s="2">
        <v>2049.6</v>
      </c>
      <c r="X149" s="2">
        <v>7401.8</v>
      </c>
      <c r="Y149" s="1"/>
    </row>
    <row r="150" spans="1:25" ht="19.899999999999999" customHeight="1" outlineLevel="4" x14ac:dyDescent="0.25">
      <c r="J150" s="3" t="s">
        <v>1372</v>
      </c>
      <c r="N150" s="2">
        <f t="shared" ref="N150:X150" si="64">SUBTOTAL(9,N149:N149)</f>
        <v>7062.2</v>
      </c>
      <c r="O150" s="2">
        <f>SUBTOTAL(9,O149:O149)</f>
        <v>2049.6</v>
      </c>
      <c r="P150" s="2">
        <f t="shared" si="64"/>
        <v>3794.2</v>
      </c>
      <c r="Q150" s="2">
        <f t="shared" si="64"/>
        <v>3794.2</v>
      </c>
      <c r="R150" s="2">
        <f t="shared" si="64"/>
        <v>0</v>
      </c>
      <c r="S150" s="2">
        <f t="shared" si="64"/>
        <v>7062.2</v>
      </c>
      <c r="T150" s="2">
        <f t="shared" si="64"/>
        <v>5657.2</v>
      </c>
      <c r="U150" s="2">
        <f t="shared" si="64"/>
        <v>0</v>
      </c>
      <c r="V150" s="2">
        <f t="shared" si="64"/>
        <v>3607.6</v>
      </c>
      <c r="W150" s="2">
        <f t="shared" si="64"/>
        <v>2049.6</v>
      </c>
      <c r="X150" s="2">
        <f t="shared" si="64"/>
        <v>7401.8</v>
      </c>
      <c r="Y150" s="1"/>
    </row>
    <row r="151" spans="1:25" ht="19.899999999999999" customHeight="1" outlineLevel="5" x14ac:dyDescent="0.25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22</v>
      </c>
      <c r="F151" s="1" t="s">
        <v>23</v>
      </c>
      <c r="G151" s="1" t="s">
        <v>142</v>
      </c>
      <c r="H151" s="1" t="s">
        <v>143</v>
      </c>
      <c r="I151" s="1" t="s">
        <v>360</v>
      </c>
      <c r="J151" s="1" t="s">
        <v>361</v>
      </c>
      <c r="K151" s="1" t="s">
        <v>362</v>
      </c>
      <c r="L151" s="1" t="s">
        <v>361</v>
      </c>
      <c r="M151" s="1" t="s">
        <v>363</v>
      </c>
      <c r="N151" s="2">
        <v>1199571.72</v>
      </c>
      <c r="O151" s="2">
        <v>614264.55000000005</v>
      </c>
      <c r="P151" s="2">
        <v>1169915.48</v>
      </c>
      <c r="Q151" s="2">
        <v>756256.44</v>
      </c>
      <c r="R151" s="2">
        <v>413659.04</v>
      </c>
      <c r="S151" s="2">
        <v>1096385.8400000001</v>
      </c>
      <c r="T151" s="2">
        <v>610093.64</v>
      </c>
      <c r="U151" s="2">
        <v>-275.36</v>
      </c>
      <c r="V151" s="2">
        <v>409212.77</v>
      </c>
      <c r="W151" s="2">
        <v>200605.51</v>
      </c>
      <c r="X151" s="2">
        <v>1165469.21</v>
      </c>
      <c r="Y151" s="1"/>
    </row>
    <row r="152" spans="1:25" ht="19.899999999999999" customHeight="1" outlineLevel="4" x14ac:dyDescent="0.25">
      <c r="J152" s="3" t="s">
        <v>1373</v>
      </c>
      <c r="N152" s="2">
        <f t="shared" ref="N152:X152" si="65">SUBTOTAL(9,N151:N151)</f>
        <v>1199571.72</v>
      </c>
      <c r="O152" s="2">
        <f>SUBTOTAL(9,O151:O151)</f>
        <v>614264.55000000005</v>
      </c>
      <c r="P152" s="2">
        <f t="shared" si="65"/>
        <v>1169915.48</v>
      </c>
      <c r="Q152" s="2">
        <f t="shared" si="65"/>
        <v>756256.44</v>
      </c>
      <c r="R152" s="2">
        <f t="shared" si="65"/>
        <v>413659.04</v>
      </c>
      <c r="S152" s="2">
        <f t="shared" si="65"/>
        <v>1096385.8400000001</v>
      </c>
      <c r="T152" s="2">
        <f t="shared" si="65"/>
        <v>610093.64</v>
      </c>
      <c r="U152" s="2">
        <f t="shared" si="65"/>
        <v>-275.36</v>
      </c>
      <c r="V152" s="2">
        <f t="shared" si="65"/>
        <v>409212.77</v>
      </c>
      <c r="W152" s="2">
        <f t="shared" si="65"/>
        <v>200605.51</v>
      </c>
      <c r="X152" s="2">
        <f t="shared" si="65"/>
        <v>1165469.21</v>
      </c>
      <c r="Y152" s="1"/>
    </row>
    <row r="153" spans="1:25" ht="19.899999999999999" customHeight="1" outlineLevel="5" x14ac:dyDescent="0.25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22</v>
      </c>
      <c r="F153" s="1" t="s">
        <v>23</v>
      </c>
      <c r="G153" s="1" t="s">
        <v>142</v>
      </c>
      <c r="H153" s="1" t="s">
        <v>143</v>
      </c>
      <c r="I153" s="1" t="s">
        <v>364</v>
      </c>
      <c r="J153" s="1" t="s">
        <v>365</v>
      </c>
      <c r="K153" s="1" t="s">
        <v>366</v>
      </c>
      <c r="L153" s="1" t="s">
        <v>365</v>
      </c>
      <c r="M153" s="1" t="s">
        <v>367</v>
      </c>
      <c r="N153" s="2">
        <v>99716.18</v>
      </c>
      <c r="O153" s="2">
        <v>46571.72</v>
      </c>
      <c r="P153" s="2">
        <v>78608.84</v>
      </c>
      <c r="Q153" s="2">
        <v>44491.839999999997</v>
      </c>
      <c r="R153" s="2">
        <v>34117</v>
      </c>
      <c r="S153" s="2">
        <v>96916.18</v>
      </c>
      <c r="T153" s="2">
        <v>74680.75</v>
      </c>
      <c r="U153" s="2">
        <v>-6559.42</v>
      </c>
      <c r="V153" s="2">
        <v>55666.61</v>
      </c>
      <c r="W153" s="2">
        <v>12454.72</v>
      </c>
      <c r="X153" s="2">
        <v>100158.45</v>
      </c>
      <c r="Y153" s="1"/>
    </row>
    <row r="154" spans="1:25" ht="19.899999999999999" customHeight="1" outlineLevel="4" x14ac:dyDescent="0.25">
      <c r="J154" s="3" t="s">
        <v>1374</v>
      </c>
      <c r="N154" s="2">
        <f t="shared" ref="N154:X154" si="66">SUBTOTAL(9,N153:N153)</f>
        <v>99716.18</v>
      </c>
      <c r="O154" s="2">
        <f>SUBTOTAL(9,O153:O153)</f>
        <v>46571.72</v>
      </c>
      <c r="P154" s="2">
        <f t="shared" si="66"/>
        <v>78608.84</v>
      </c>
      <c r="Q154" s="2">
        <f t="shared" si="66"/>
        <v>44491.839999999997</v>
      </c>
      <c r="R154" s="2">
        <f t="shared" si="66"/>
        <v>34117</v>
      </c>
      <c r="S154" s="2">
        <f t="shared" si="66"/>
        <v>96916.18</v>
      </c>
      <c r="T154" s="2">
        <f t="shared" si="66"/>
        <v>74680.75</v>
      </c>
      <c r="U154" s="2">
        <f t="shared" si="66"/>
        <v>-6559.42</v>
      </c>
      <c r="V154" s="2">
        <f t="shared" si="66"/>
        <v>55666.61</v>
      </c>
      <c r="W154" s="2">
        <f t="shared" si="66"/>
        <v>12454.72</v>
      </c>
      <c r="X154" s="2">
        <f t="shared" si="66"/>
        <v>100158.45</v>
      </c>
      <c r="Y154" s="1"/>
    </row>
    <row r="155" spans="1:25" ht="19.899999999999999" customHeight="1" outlineLevel="5" x14ac:dyDescent="0.25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22</v>
      </c>
      <c r="F155" s="1" t="s">
        <v>23</v>
      </c>
      <c r="G155" s="1" t="s">
        <v>142</v>
      </c>
      <c r="H155" s="1" t="s">
        <v>143</v>
      </c>
      <c r="I155" s="1" t="s">
        <v>368</v>
      </c>
      <c r="J155" s="1" t="s">
        <v>369</v>
      </c>
      <c r="K155" s="1" t="s">
        <v>370</v>
      </c>
      <c r="L155" s="1" t="s">
        <v>371</v>
      </c>
      <c r="M155" s="1" t="s">
        <v>372</v>
      </c>
      <c r="N155" s="2">
        <v>59900</v>
      </c>
      <c r="O155" s="2">
        <v>89302.8</v>
      </c>
      <c r="P155" s="2">
        <v>46400</v>
      </c>
      <c r="Q155" s="2">
        <v>0</v>
      </c>
      <c r="R155" s="2">
        <v>46400</v>
      </c>
      <c r="S155" s="2">
        <v>59900</v>
      </c>
      <c r="T155" s="2">
        <v>78302.8</v>
      </c>
      <c r="U155" s="2">
        <v>-9000</v>
      </c>
      <c r="V155" s="2">
        <v>26400</v>
      </c>
      <c r="W155" s="2">
        <v>42902.8</v>
      </c>
      <c r="X155" s="2">
        <v>26400</v>
      </c>
      <c r="Y155" s="1"/>
    </row>
    <row r="156" spans="1:25" ht="19.899999999999999" customHeight="1" outlineLevel="5" x14ac:dyDescent="0.25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22</v>
      </c>
      <c r="F156" s="1" t="s">
        <v>23</v>
      </c>
      <c r="G156" s="1" t="s">
        <v>142</v>
      </c>
      <c r="H156" s="1" t="s">
        <v>143</v>
      </c>
      <c r="I156" s="1" t="s">
        <v>368</v>
      </c>
      <c r="J156" s="1" t="s">
        <v>369</v>
      </c>
      <c r="K156" s="1" t="s">
        <v>373</v>
      </c>
      <c r="L156" s="1" t="s">
        <v>374</v>
      </c>
      <c r="M156" s="1" t="s">
        <v>375</v>
      </c>
      <c r="N156" s="2">
        <v>45205.15</v>
      </c>
      <c r="O156" s="2">
        <v>3140</v>
      </c>
      <c r="P156" s="2">
        <v>20030.009999999998</v>
      </c>
      <c r="Q156" s="2">
        <v>19530.009999999998</v>
      </c>
      <c r="R156" s="2">
        <v>500.00000000000102</v>
      </c>
      <c r="S156" s="2">
        <v>42005.15</v>
      </c>
      <c r="T156" s="2">
        <v>4158.8</v>
      </c>
      <c r="U156" s="2">
        <v>0</v>
      </c>
      <c r="V156" s="2">
        <v>1518.8</v>
      </c>
      <c r="W156" s="2">
        <v>2640</v>
      </c>
      <c r="X156" s="2">
        <v>21048.81</v>
      </c>
      <c r="Y156" s="1"/>
    </row>
    <row r="157" spans="1:25" ht="19.899999999999999" customHeight="1" outlineLevel="5" x14ac:dyDescent="0.25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22</v>
      </c>
      <c r="F157" s="1" t="s">
        <v>23</v>
      </c>
      <c r="G157" s="1" t="s">
        <v>142</v>
      </c>
      <c r="H157" s="1" t="s">
        <v>143</v>
      </c>
      <c r="I157" s="1" t="s">
        <v>368</v>
      </c>
      <c r="J157" s="1" t="s">
        <v>369</v>
      </c>
      <c r="K157" s="1" t="s">
        <v>376</v>
      </c>
      <c r="L157" s="1" t="s">
        <v>377</v>
      </c>
      <c r="M157" s="1" t="s">
        <v>378</v>
      </c>
      <c r="N157" s="2">
        <v>36600</v>
      </c>
      <c r="O157" s="2">
        <v>110303.54</v>
      </c>
      <c r="P157" s="2">
        <v>35793.120000000003</v>
      </c>
      <c r="Q157" s="2">
        <v>1637.62</v>
      </c>
      <c r="R157" s="2">
        <v>34155.5</v>
      </c>
      <c r="S157" s="2">
        <v>36600</v>
      </c>
      <c r="T157" s="2">
        <v>97389.8</v>
      </c>
      <c r="U157" s="2">
        <v>-15184.78</v>
      </c>
      <c r="V157" s="2">
        <v>6056.98</v>
      </c>
      <c r="W157" s="2">
        <v>76148.039999999994</v>
      </c>
      <c r="X157" s="2">
        <v>7694.6</v>
      </c>
      <c r="Y157" s="1"/>
    </row>
    <row r="158" spans="1:25" ht="19.899999999999999" customHeight="1" outlineLevel="4" x14ac:dyDescent="0.25">
      <c r="J158" s="3" t="s">
        <v>1375</v>
      </c>
      <c r="N158" s="2">
        <f t="shared" ref="N158:X158" si="67">SUBTOTAL(9,N155:N157)</f>
        <v>141705.15</v>
      </c>
      <c r="O158" s="2">
        <f>SUBTOTAL(9,O155:O157)</f>
        <v>202746.34</v>
      </c>
      <c r="P158" s="2">
        <f t="shared" si="67"/>
        <v>102223.13</v>
      </c>
      <c r="Q158" s="2">
        <f t="shared" si="67"/>
        <v>21167.629999999997</v>
      </c>
      <c r="R158" s="2">
        <f t="shared" si="67"/>
        <v>81055.5</v>
      </c>
      <c r="S158" s="2">
        <f t="shared" si="67"/>
        <v>138505.15</v>
      </c>
      <c r="T158" s="2">
        <f t="shared" si="67"/>
        <v>179851.40000000002</v>
      </c>
      <c r="U158" s="2">
        <f t="shared" si="67"/>
        <v>-24184.78</v>
      </c>
      <c r="V158" s="2">
        <f t="shared" si="67"/>
        <v>33975.78</v>
      </c>
      <c r="W158" s="2">
        <f t="shared" si="67"/>
        <v>121690.84</v>
      </c>
      <c r="X158" s="2">
        <f t="shared" si="67"/>
        <v>55143.409999999996</v>
      </c>
      <c r="Y158" s="1"/>
    </row>
    <row r="159" spans="1:25" ht="19.899999999999999" customHeight="1" outlineLevel="5" x14ac:dyDescent="0.25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22</v>
      </c>
      <c r="F159" s="1" t="s">
        <v>23</v>
      </c>
      <c r="G159" s="1" t="s">
        <v>142</v>
      </c>
      <c r="H159" s="1" t="s">
        <v>143</v>
      </c>
      <c r="I159" s="1" t="s">
        <v>379</v>
      </c>
      <c r="J159" s="1" t="s">
        <v>380</v>
      </c>
      <c r="K159" s="1" t="s">
        <v>381</v>
      </c>
      <c r="L159" s="1" t="s">
        <v>380</v>
      </c>
      <c r="M159" s="1" t="s">
        <v>382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1"/>
    </row>
    <row r="160" spans="1:25" ht="19.899999999999999" customHeight="1" outlineLevel="4" x14ac:dyDescent="0.25">
      <c r="J160" s="3" t="s">
        <v>1376</v>
      </c>
      <c r="N160" s="2">
        <f t="shared" ref="N160:X160" si="68">SUBTOTAL(9,N159:N159)</f>
        <v>0</v>
      </c>
      <c r="O160" s="2">
        <f>SUBTOTAL(9,O159:O159)</f>
        <v>0</v>
      </c>
      <c r="P160" s="2">
        <f t="shared" si="68"/>
        <v>0</v>
      </c>
      <c r="Q160" s="2">
        <f t="shared" si="68"/>
        <v>0</v>
      </c>
      <c r="R160" s="2">
        <f t="shared" si="68"/>
        <v>0</v>
      </c>
      <c r="S160" s="2">
        <f t="shared" si="68"/>
        <v>0</v>
      </c>
      <c r="T160" s="2">
        <f t="shared" si="68"/>
        <v>0</v>
      </c>
      <c r="U160" s="2">
        <f t="shared" si="68"/>
        <v>0</v>
      </c>
      <c r="V160" s="2">
        <f t="shared" si="68"/>
        <v>0</v>
      </c>
      <c r="W160" s="2">
        <f t="shared" si="68"/>
        <v>0</v>
      </c>
      <c r="X160" s="2">
        <f t="shared" si="68"/>
        <v>0</v>
      </c>
      <c r="Y160" s="1"/>
    </row>
    <row r="161" spans="1:25" ht="19.899999999999999" customHeight="1" outlineLevel="5" x14ac:dyDescent="0.25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22</v>
      </c>
      <c r="F161" s="1" t="s">
        <v>23</v>
      </c>
      <c r="G161" s="1" t="s">
        <v>142</v>
      </c>
      <c r="H161" s="1" t="s">
        <v>143</v>
      </c>
      <c r="I161" s="1" t="s">
        <v>383</v>
      </c>
      <c r="J161" s="1" t="s">
        <v>384</v>
      </c>
      <c r="K161" s="1" t="s">
        <v>385</v>
      </c>
      <c r="L161" s="1" t="s">
        <v>384</v>
      </c>
      <c r="M161" s="1" t="s">
        <v>386</v>
      </c>
      <c r="N161" s="2">
        <v>205710.17</v>
      </c>
      <c r="O161" s="2">
        <v>1601662.72</v>
      </c>
      <c r="P161" s="2">
        <v>169324.17</v>
      </c>
      <c r="Q161" s="2">
        <v>48887.11</v>
      </c>
      <c r="R161" s="2">
        <v>120437.06</v>
      </c>
      <c r="S161" s="2">
        <v>205550.17</v>
      </c>
      <c r="T161" s="2">
        <v>1612599.85</v>
      </c>
      <c r="U161" s="2">
        <v>-4199.92</v>
      </c>
      <c r="V161" s="2">
        <v>127174.27</v>
      </c>
      <c r="W161" s="2">
        <v>1481225.66</v>
      </c>
      <c r="X161" s="2">
        <v>176061.38</v>
      </c>
      <c r="Y161" s="1"/>
    </row>
    <row r="162" spans="1:25" ht="19.899999999999999" customHeight="1" outlineLevel="4" x14ac:dyDescent="0.25">
      <c r="J162" s="3" t="s">
        <v>1377</v>
      </c>
      <c r="N162" s="2">
        <f t="shared" ref="N162:X162" si="69">SUBTOTAL(9,N161:N161)</f>
        <v>205710.17</v>
      </c>
      <c r="O162" s="2">
        <f>SUBTOTAL(9,O161:O161)</f>
        <v>1601662.72</v>
      </c>
      <c r="P162" s="2">
        <f t="shared" si="69"/>
        <v>169324.17</v>
      </c>
      <c r="Q162" s="2">
        <f t="shared" si="69"/>
        <v>48887.11</v>
      </c>
      <c r="R162" s="2">
        <f t="shared" si="69"/>
        <v>120437.06</v>
      </c>
      <c r="S162" s="2">
        <f t="shared" si="69"/>
        <v>205550.17</v>
      </c>
      <c r="T162" s="2">
        <f t="shared" si="69"/>
        <v>1612599.85</v>
      </c>
      <c r="U162" s="2">
        <f t="shared" si="69"/>
        <v>-4199.92</v>
      </c>
      <c r="V162" s="2">
        <f t="shared" si="69"/>
        <v>127174.27</v>
      </c>
      <c r="W162" s="2">
        <f t="shared" si="69"/>
        <v>1481225.66</v>
      </c>
      <c r="X162" s="2">
        <f t="shared" si="69"/>
        <v>176061.38</v>
      </c>
      <c r="Y162" s="1"/>
    </row>
    <row r="163" spans="1:25" ht="19.899999999999999" customHeight="1" outlineLevel="5" x14ac:dyDescent="0.25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22</v>
      </c>
      <c r="F163" s="1" t="s">
        <v>23</v>
      </c>
      <c r="G163" s="1" t="s">
        <v>142</v>
      </c>
      <c r="H163" s="1" t="s">
        <v>143</v>
      </c>
      <c r="I163" s="1" t="s">
        <v>387</v>
      </c>
      <c r="J163" s="1" t="s">
        <v>388</v>
      </c>
      <c r="K163" s="1" t="s">
        <v>389</v>
      </c>
      <c r="L163" s="1" t="s">
        <v>390</v>
      </c>
      <c r="M163" s="1" t="s">
        <v>391</v>
      </c>
      <c r="N163" s="2">
        <v>4046495.34</v>
      </c>
      <c r="O163" s="2">
        <v>2345338.89</v>
      </c>
      <c r="P163" s="2">
        <v>3453374.34</v>
      </c>
      <c r="Q163" s="2">
        <v>1207477.18</v>
      </c>
      <c r="R163" s="2">
        <v>2245897.16</v>
      </c>
      <c r="S163" s="2">
        <v>4046495.34</v>
      </c>
      <c r="T163" s="2">
        <v>527558.56999999995</v>
      </c>
      <c r="U163" s="2">
        <v>-65370.46</v>
      </c>
      <c r="V163" s="2">
        <v>362746.38</v>
      </c>
      <c r="W163" s="2">
        <v>99441.73</v>
      </c>
      <c r="X163" s="2">
        <v>1570223.56</v>
      </c>
      <c r="Y163" s="1"/>
    </row>
    <row r="164" spans="1:25" ht="19.899999999999999" customHeight="1" outlineLevel="5" x14ac:dyDescent="0.25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22</v>
      </c>
      <c r="F164" s="1" t="s">
        <v>23</v>
      </c>
      <c r="G164" s="1" t="s">
        <v>142</v>
      </c>
      <c r="H164" s="1" t="s">
        <v>143</v>
      </c>
      <c r="I164" s="1" t="s">
        <v>387</v>
      </c>
      <c r="J164" s="1" t="s">
        <v>388</v>
      </c>
      <c r="K164" s="1" t="s">
        <v>392</v>
      </c>
      <c r="L164" s="1" t="s">
        <v>393</v>
      </c>
      <c r="M164" s="1" t="s">
        <v>394</v>
      </c>
      <c r="N164" s="2">
        <v>1882665.13</v>
      </c>
      <c r="O164" s="2">
        <v>1094863.83</v>
      </c>
      <c r="P164" s="2">
        <v>1053705.3700000001</v>
      </c>
      <c r="Q164" s="2">
        <v>8441.15</v>
      </c>
      <c r="R164" s="2">
        <v>1045264.22</v>
      </c>
      <c r="S164" s="2">
        <v>1882665.13</v>
      </c>
      <c r="T164" s="2">
        <v>257918.27</v>
      </c>
      <c r="U164" s="2">
        <v>0</v>
      </c>
      <c r="V164" s="2">
        <v>208318.66</v>
      </c>
      <c r="W164" s="2">
        <v>49599.61</v>
      </c>
      <c r="X164" s="2">
        <v>216759.81</v>
      </c>
      <c r="Y164" s="1"/>
    </row>
    <row r="165" spans="1:25" ht="19.899999999999999" customHeight="1" outlineLevel="5" x14ac:dyDescent="0.25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22</v>
      </c>
      <c r="F165" s="1" t="s">
        <v>23</v>
      </c>
      <c r="G165" s="1" t="s">
        <v>142</v>
      </c>
      <c r="H165" s="1" t="s">
        <v>143</v>
      </c>
      <c r="I165" s="1" t="s">
        <v>387</v>
      </c>
      <c r="J165" s="1" t="s">
        <v>388</v>
      </c>
      <c r="K165" s="1" t="s">
        <v>395</v>
      </c>
      <c r="L165" s="1" t="s">
        <v>396</v>
      </c>
      <c r="M165" s="1" t="s">
        <v>397</v>
      </c>
      <c r="N165" s="2">
        <v>10630090.359999999</v>
      </c>
      <c r="O165" s="2">
        <v>5640927.29</v>
      </c>
      <c r="P165" s="2">
        <v>5875707.9100000001</v>
      </c>
      <c r="Q165" s="2">
        <v>1141093.01</v>
      </c>
      <c r="R165" s="2">
        <v>4734614.9000000004</v>
      </c>
      <c r="S165" s="2">
        <v>8829290.3599999994</v>
      </c>
      <c r="T165" s="2">
        <v>4122033.66</v>
      </c>
      <c r="U165" s="2">
        <v>-287771.25</v>
      </c>
      <c r="V165" s="2">
        <v>2927950.02</v>
      </c>
      <c r="W165" s="2">
        <v>906312.39</v>
      </c>
      <c r="X165" s="2">
        <v>4069043.03</v>
      </c>
      <c r="Y165" s="1"/>
    </row>
    <row r="166" spans="1:25" ht="19.899999999999999" customHeight="1" outlineLevel="5" x14ac:dyDescent="0.25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22</v>
      </c>
      <c r="F166" s="1" t="s">
        <v>23</v>
      </c>
      <c r="G166" s="1" t="s">
        <v>142</v>
      </c>
      <c r="H166" s="1" t="s">
        <v>143</v>
      </c>
      <c r="I166" s="1" t="s">
        <v>387</v>
      </c>
      <c r="J166" s="1" t="s">
        <v>388</v>
      </c>
      <c r="K166" s="1" t="s">
        <v>398</v>
      </c>
      <c r="L166" s="1" t="s">
        <v>399</v>
      </c>
      <c r="M166" s="1" t="s">
        <v>400</v>
      </c>
      <c r="N166" s="2">
        <v>0</v>
      </c>
      <c r="O166" s="2">
        <v>60824.88</v>
      </c>
      <c r="P166" s="2">
        <v>0</v>
      </c>
      <c r="Q166" s="2">
        <v>0</v>
      </c>
      <c r="R166" s="2">
        <v>0</v>
      </c>
      <c r="S166" s="2">
        <v>0</v>
      </c>
      <c r="T166" s="2">
        <v>65878.37</v>
      </c>
      <c r="U166" s="2">
        <v>0</v>
      </c>
      <c r="V166" s="2">
        <v>5053.49</v>
      </c>
      <c r="W166" s="2">
        <v>60824.88</v>
      </c>
      <c r="X166" s="2">
        <v>5053.49</v>
      </c>
      <c r="Y166" s="1"/>
    </row>
    <row r="167" spans="1:25" ht="19.899999999999999" customHeight="1" outlineLevel="4" x14ac:dyDescent="0.25">
      <c r="J167" s="3" t="s">
        <v>1378</v>
      </c>
      <c r="N167" s="2">
        <f t="shared" ref="N167:X167" si="70">SUBTOTAL(9,N163:N166)</f>
        <v>16559250.829999998</v>
      </c>
      <c r="O167" s="2">
        <f>SUBTOTAL(9,O163:O166)</f>
        <v>9141954.8900000006</v>
      </c>
      <c r="P167" s="2">
        <f t="shared" si="70"/>
        <v>10382787.620000001</v>
      </c>
      <c r="Q167" s="2">
        <f t="shared" si="70"/>
        <v>2357011.34</v>
      </c>
      <c r="R167" s="2">
        <f t="shared" si="70"/>
        <v>8025776.2800000003</v>
      </c>
      <c r="S167" s="2">
        <f t="shared" si="70"/>
        <v>14758450.829999998</v>
      </c>
      <c r="T167" s="2">
        <f t="shared" si="70"/>
        <v>4973388.87</v>
      </c>
      <c r="U167" s="2">
        <f t="shared" si="70"/>
        <v>-353141.71</v>
      </c>
      <c r="V167" s="2">
        <f t="shared" si="70"/>
        <v>3504068.5500000003</v>
      </c>
      <c r="W167" s="2">
        <f t="shared" si="70"/>
        <v>1116178.6099999999</v>
      </c>
      <c r="X167" s="2">
        <f t="shared" si="70"/>
        <v>5861079.8900000006</v>
      </c>
      <c r="Y167" s="1"/>
    </row>
    <row r="168" spans="1:25" ht="19.899999999999999" customHeight="1" outlineLevel="5" x14ac:dyDescent="0.25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22</v>
      </c>
      <c r="F168" s="1" t="s">
        <v>23</v>
      </c>
      <c r="G168" s="1" t="s">
        <v>142</v>
      </c>
      <c r="H168" s="1" t="s">
        <v>143</v>
      </c>
      <c r="I168" s="1" t="s">
        <v>401</v>
      </c>
      <c r="J168" s="1" t="s">
        <v>402</v>
      </c>
      <c r="K168" s="1" t="s">
        <v>403</v>
      </c>
      <c r="L168" s="1" t="s">
        <v>402</v>
      </c>
      <c r="M168" s="1" t="s">
        <v>404</v>
      </c>
      <c r="N168" s="2">
        <v>220000</v>
      </c>
      <c r="O168" s="2">
        <v>153350.20000000001</v>
      </c>
      <c r="P168" s="2">
        <v>219241.65</v>
      </c>
      <c r="Q168" s="2">
        <v>127608.23</v>
      </c>
      <c r="R168" s="2">
        <v>91633.42</v>
      </c>
      <c r="S168" s="2">
        <v>220000</v>
      </c>
      <c r="T168" s="2">
        <v>147355.5</v>
      </c>
      <c r="U168" s="2">
        <v>-3625.49</v>
      </c>
      <c r="V168" s="2">
        <v>82013.23</v>
      </c>
      <c r="W168" s="2">
        <v>61716.78</v>
      </c>
      <c r="X168" s="2">
        <v>209621.46</v>
      </c>
      <c r="Y168" s="1"/>
    </row>
    <row r="169" spans="1:25" ht="19.899999999999999" customHeight="1" outlineLevel="4" x14ac:dyDescent="0.25">
      <c r="J169" s="3" t="s">
        <v>1379</v>
      </c>
      <c r="N169" s="2">
        <f t="shared" ref="N169:X169" si="71">SUBTOTAL(9,N168:N168)</f>
        <v>220000</v>
      </c>
      <c r="O169" s="2">
        <f>SUBTOTAL(9,O168:O168)</f>
        <v>153350.20000000001</v>
      </c>
      <c r="P169" s="2">
        <f t="shared" si="71"/>
        <v>219241.65</v>
      </c>
      <c r="Q169" s="2">
        <f t="shared" si="71"/>
        <v>127608.23</v>
      </c>
      <c r="R169" s="2">
        <f t="shared" si="71"/>
        <v>91633.42</v>
      </c>
      <c r="S169" s="2">
        <f t="shared" si="71"/>
        <v>220000</v>
      </c>
      <c r="T169" s="2">
        <f t="shared" si="71"/>
        <v>147355.5</v>
      </c>
      <c r="U169" s="2">
        <f t="shared" si="71"/>
        <v>-3625.49</v>
      </c>
      <c r="V169" s="2">
        <f t="shared" si="71"/>
        <v>82013.23</v>
      </c>
      <c r="W169" s="2">
        <f t="shared" si="71"/>
        <v>61716.78</v>
      </c>
      <c r="X169" s="2">
        <f t="shared" si="71"/>
        <v>209621.46</v>
      </c>
      <c r="Y169" s="1"/>
    </row>
    <row r="170" spans="1:25" ht="19.899999999999999" customHeight="1" outlineLevel="5" x14ac:dyDescent="0.25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22</v>
      </c>
      <c r="F170" s="1" t="s">
        <v>23</v>
      </c>
      <c r="G170" s="1" t="s">
        <v>142</v>
      </c>
      <c r="H170" s="1" t="s">
        <v>143</v>
      </c>
      <c r="I170" s="1" t="s">
        <v>405</v>
      </c>
      <c r="J170" s="1" t="s">
        <v>406</v>
      </c>
      <c r="K170" s="1" t="s">
        <v>407</v>
      </c>
      <c r="L170" s="1" t="s">
        <v>406</v>
      </c>
      <c r="M170" s="1" t="s">
        <v>408</v>
      </c>
      <c r="N170" s="2">
        <v>2000</v>
      </c>
      <c r="O170" s="2">
        <v>0</v>
      </c>
      <c r="P170" s="2">
        <v>2000</v>
      </c>
      <c r="Q170" s="2">
        <v>2000</v>
      </c>
      <c r="R170" s="2">
        <v>0</v>
      </c>
      <c r="S170" s="2">
        <v>2000</v>
      </c>
      <c r="T170" s="2">
        <v>0</v>
      </c>
      <c r="U170" s="2">
        <v>0</v>
      </c>
      <c r="V170" s="2">
        <v>0</v>
      </c>
      <c r="W170" s="2">
        <v>0</v>
      </c>
      <c r="X170" s="2">
        <v>2000</v>
      </c>
      <c r="Y170" s="1"/>
    </row>
    <row r="171" spans="1:25" ht="19.899999999999999" customHeight="1" outlineLevel="4" x14ac:dyDescent="0.25">
      <c r="J171" s="3" t="s">
        <v>1380</v>
      </c>
      <c r="N171" s="2">
        <f t="shared" ref="N171:X171" si="72">SUBTOTAL(9,N170:N170)</f>
        <v>2000</v>
      </c>
      <c r="O171" s="2">
        <f>SUBTOTAL(9,O170:O170)</f>
        <v>0</v>
      </c>
      <c r="P171" s="2">
        <f t="shared" si="72"/>
        <v>2000</v>
      </c>
      <c r="Q171" s="2">
        <f t="shared" si="72"/>
        <v>2000</v>
      </c>
      <c r="R171" s="2">
        <f t="shared" si="72"/>
        <v>0</v>
      </c>
      <c r="S171" s="2">
        <f t="shared" si="72"/>
        <v>2000</v>
      </c>
      <c r="T171" s="2">
        <f t="shared" si="72"/>
        <v>0</v>
      </c>
      <c r="U171" s="2">
        <f t="shared" si="72"/>
        <v>0</v>
      </c>
      <c r="V171" s="2">
        <f t="shared" si="72"/>
        <v>0</v>
      </c>
      <c r="W171" s="2">
        <f t="shared" si="72"/>
        <v>0</v>
      </c>
      <c r="X171" s="2">
        <f t="shared" si="72"/>
        <v>2000</v>
      </c>
      <c r="Y171" s="1"/>
    </row>
    <row r="172" spans="1:25" ht="19.899999999999999" customHeight="1" outlineLevel="5" x14ac:dyDescent="0.25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22</v>
      </c>
      <c r="F172" s="1" t="s">
        <v>23</v>
      </c>
      <c r="G172" s="1" t="s">
        <v>142</v>
      </c>
      <c r="H172" s="1" t="s">
        <v>143</v>
      </c>
      <c r="I172" s="1" t="s">
        <v>409</v>
      </c>
      <c r="J172" s="1" t="s">
        <v>410</v>
      </c>
      <c r="K172" s="1" t="s">
        <v>411</v>
      </c>
      <c r="L172" s="1" t="s">
        <v>410</v>
      </c>
      <c r="M172" s="1" t="s">
        <v>412</v>
      </c>
      <c r="N172" s="2">
        <v>1854791.69</v>
      </c>
      <c r="O172" s="2">
        <v>481951.95</v>
      </c>
      <c r="P172" s="2">
        <v>1149053.81</v>
      </c>
      <c r="Q172" s="2">
        <v>667101.86</v>
      </c>
      <c r="R172" s="2">
        <v>481951.95</v>
      </c>
      <c r="S172" s="2">
        <v>1854791.69</v>
      </c>
      <c r="T172" s="2">
        <v>696499.78</v>
      </c>
      <c r="U172" s="2">
        <v>0</v>
      </c>
      <c r="V172" s="2">
        <v>696499.78</v>
      </c>
      <c r="W172" s="2">
        <v>0</v>
      </c>
      <c r="X172" s="2">
        <v>1363601.64</v>
      </c>
      <c r="Y172" s="1"/>
    </row>
    <row r="173" spans="1:25" ht="19.899999999999999" customHeight="1" outlineLevel="4" x14ac:dyDescent="0.25">
      <c r="J173" s="3" t="s">
        <v>1381</v>
      </c>
      <c r="N173" s="2">
        <f t="shared" ref="N173:X173" si="73">SUBTOTAL(9,N172:N172)</f>
        <v>1854791.69</v>
      </c>
      <c r="O173" s="2">
        <f>SUBTOTAL(9,O172:O172)</f>
        <v>481951.95</v>
      </c>
      <c r="P173" s="2">
        <f t="shared" si="73"/>
        <v>1149053.81</v>
      </c>
      <c r="Q173" s="2">
        <f t="shared" si="73"/>
        <v>667101.86</v>
      </c>
      <c r="R173" s="2">
        <f t="shared" si="73"/>
        <v>481951.95</v>
      </c>
      <c r="S173" s="2">
        <f t="shared" si="73"/>
        <v>1854791.69</v>
      </c>
      <c r="T173" s="2">
        <f t="shared" si="73"/>
        <v>696499.78</v>
      </c>
      <c r="U173" s="2">
        <f t="shared" si="73"/>
        <v>0</v>
      </c>
      <c r="V173" s="2">
        <f t="shared" si="73"/>
        <v>696499.78</v>
      </c>
      <c r="W173" s="2">
        <f t="shared" si="73"/>
        <v>0</v>
      </c>
      <c r="X173" s="2">
        <f t="shared" si="73"/>
        <v>1363601.64</v>
      </c>
      <c r="Y173" s="1"/>
    </row>
    <row r="174" spans="1:25" ht="19.899999999999999" customHeight="1" outlineLevel="5" x14ac:dyDescent="0.25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22</v>
      </c>
      <c r="F174" s="1" t="s">
        <v>23</v>
      </c>
      <c r="G174" s="1" t="s">
        <v>142</v>
      </c>
      <c r="H174" s="1" t="s">
        <v>143</v>
      </c>
      <c r="I174" s="1" t="s">
        <v>413</v>
      </c>
      <c r="J174" s="1" t="s">
        <v>414</v>
      </c>
      <c r="K174" s="1" t="s">
        <v>415</v>
      </c>
      <c r="L174" s="1" t="s">
        <v>414</v>
      </c>
      <c r="M174" s="1" t="s">
        <v>416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1"/>
    </row>
    <row r="175" spans="1:25" ht="19.899999999999999" customHeight="1" outlineLevel="4" x14ac:dyDescent="0.25">
      <c r="J175" s="3" t="s">
        <v>1382</v>
      </c>
      <c r="N175" s="2">
        <f t="shared" ref="N175:X175" si="74">SUBTOTAL(9,N174:N174)</f>
        <v>0</v>
      </c>
      <c r="O175" s="2">
        <f>SUBTOTAL(9,O174:O174)</f>
        <v>0</v>
      </c>
      <c r="P175" s="2">
        <f t="shared" si="74"/>
        <v>0</v>
      </c>
      <c r="Q175" s="2">
        <f t="shared" si="74"/>
        <v>0</v>
      </c>
      <c r="R175" s="2">
        <f t="shared" si="74"/>
        <v>0</v>
      </c>
      <c r="S175" s="2">
        <f t="shared" si="74"/>
        <v>0</v>
      </c>
      <c r="T175" s="2">
        <f t="shared" si="74"/>
        <v>0</v>
      </c>
      <c r="U175" s="2">
        <f t="shared" si="74"/>
        <v>0</v>
      </c>
      <c r="V175" s="2">
        <f t="shared" si="74"/>
        <v>0</v>
      </c>
      <c r="W175" s="2">
        <f t="shared" si="74"/>
        <v>0</v>
      </c>
      <c r="X175" s="2">
        <f t="shared" si="74"/>
        <v>0</v>
      </c>
      <c r="Y175" s="1"/>
    </row>
    <row r="176" spans="1:25" ht="19.899999999999999" customHeight="1" outlineLevel="5" x14ac:dyDescent="0.25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22</v>
      </c>
      <c r="F176" s="1" t="s">
        <v>23</v>
      </c>
      <c r="G176" s="1" t="s">
        <v>142</v>
      </c>
      <c r="H176" s="1" t="s">
        <v>143</v>
      </c>
      <c r="I176" s="1" t="s">
        <v>417</v>
      </c>
      <c r="J176" s="1" t="s">
        <v>418</v>
      </c>
      <c r="K176" s="1" t="s">
        <v>419</v>
      </c>
      <c r="L176" s="1" t="s">
        <v>418</v>
      </c>
      <c r="M176" s="1" t="s">
        <v>420</v>
      </c>
      <c r="N176" s="2">
        <v>72000</v>
      </c>
      <c r="O176" s="2">
        <v>0</v>
      </c>
      <c r="P176" s="2">
        <v>0</v>
      </c>
      <c r="Q176" s="2">
        <v>0</v>
      </c>
      <c r="R176" s="2">
        <v>0</v>
      </c>
      <c r="S176" s="2">
        <v>72000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1"/>
    </row>
    <row r="177" spans="1:25" ht="19.899999999999999" customHeight="1" outlineLevel="4" x14ac:dyDescent="0.25">
      <c r="J177" s="3" t="s">
        <v>1383</v>
      </c>
      <c r="N177" s="2">
        <f t="shared" ref="N177:X177" si="75">SUBTOTAL(9,N176:N176)</f>
        <v>72000</v>
      </c>
      <c r="O177" s="2">
        <f>SUBTOTAL(9,O176:O176)</f>
        <v>0</v>
      </c>
      <c r="P177" s="2">
        <f t="shared" si="75"/>
        <v>0</v>
      </c>
      <c r="Q177" s="2">
        <f t="shared" si="75"/>
        <v>0</v>
      </c>
      <c r="R177" s="2">
        <f t="shared" si="75"/>
        <v>0</v>
      </c>
      <c r="S177" s="2">
        <f t="shared" si="75"/>
        <v>72000</v>
      </c>
      <c r="T177" s="2">
        <f t="shared" si="75"/>
        <v>0</v>
      </c>
      <c r="U177" s="2">
        <f t="shared" si="75"/>
        <v>0</v>
      </c>
      <c r="V177" s="2">
        <f t="shared" si="75"/>
        <v>0</v>
      </c>
      <c r="W177" s="2">
        <f t="shared" si="75"/>
        <v>0</v>
      </c>
      <c r="X177" s="2">
        <f t="shared" si="75"/>
        <v>0</v>
      </c>
      <c r="Y177" s="1"/>
    </row>
    <row r="178" spans="1:25" ht="19.899999999999999" customHeight="1" outlineLevel="5" x14ac:dyDescent="0.25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22</v>
      </c>
      <c r="F178" s="1" t="s">
        <v>23</v>
      </c>
      <c r="G178" s="1" t="s">
        <v>142</v>
      </c>
      <c r="H178" s="1" t="s">
        <v>143</v>
      </c>
      <c r="I178" s="1" t="s">
        <v>421</v>
      </c>
      <c r="J178" s="1" t="s">
        <v>422</v>
      </c>
      <c r="K178" s="1" t="s">
        <v>423</v>
      </c>
      <c r="L178" s="1" t="s">
        <v>424</v>
      </c>
      <c r="M178" s="1" t="s">
        <v>425</v>
      </c>
      <c r="N178" s="2">
        <v>2779086.19</v>
      </c>
      <c r="O178" s="2">
        <v>804827.33</v>
      </c>
      <c r="P178" s="2">
        <v>2730916.24</v>
      </c>
      <c r="Q178" s="2">
        <v>1981600.96</v>
      </c>
      <c r="R178" s="2">
        <v>749315.28</v>
      </c>
      <c r="S178" s="2">
        <v>2662806.19</v>
      </c>
      <c r="T178" s="2">
        <v>478890.7</v>
      </c>
      <c r="U178" s="2">
        <v>0</v>
      </c>
      <c r="V178" s="2">
        <v>423378.65</v>
      </c>
      <c r="W178" s="2">
        <v>55512.05</v>
      </c>
      <c r="X178" s="2">
        <v>2404979.61</v>
      </c>
      <c r="Y178" s="1"/>
    </row>
    <row r="179" spans="1:25" ht="19.899999999999999" customHeight="1" outlineLevel="4" x14ac:dyDescent="0.25">
      <c r="J179" s="3" t="s">
        <v>1384</v>
      </c>
      <c r="N179" s="2">
        <f t="shared" ref="N179:X179" si="76">SUBTOTAL(9,N178:N178)</f>
        <v>2779086.19</v>
      </c>
      <c r="O179" s="2">
        <f>SUBTOTAL(9,O178:O178)</f>
        <v>804827.33</v>
      </c>
      <c r="P179" s="2">
        <f t="shared" si="76"/>
        <v>2730916.24</v>
      </c>
      <c r="Q179" s="2">
        <f t="shared" si="76"/>
        <v>1981600.96</v>
      </c>
      <c r="R179" s="2">
        <f t="shared" si="76"/>
        <v>749315.28</v>
      </c>
      <c r="S179" s="2">
        <f t="shared" si="76"/>
        <v>2662806.19</v>
      </c>
      <c r="T179" s="2">
        <f t="shared" si="76"/>
        <v>478890.7</v>
      </c>
      <c r="U179" s="2">
        <f t="shared" si="76"/>
        <v>0</v>
      </c>
      <c r="V179" s="2">
        <f t="shared" si="76"/>
        <v>423378.65</v>
      </c>
      <c r="W179" s="2">
        <f t="shared" si="76"/>
        <v>55512.05</v>
      </c>
      <c r="X179" s="2">
        <f t="shared" si="76"/>
        <v>2404979.61</v>
      </c>
      <c r="Y179" s="1"/>
    </row>
    <row r="180" spans="1:25" ht="19.899999999999999" customHeight="1" outlineLevel="5" x14ac:dyDescent="0.25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22</v>
      </c>
      <c r="F180" s="1" t="s">
        <v>23</v>
      </c>
      <c r="G180" s="1" t="s">
        <v>142</v>
      </c>
      <c r="H180" s="1" t="s">
        <v>143</v>
      </c>
      <c r="I180" s="1" t="s">
        <v>426</v>
      </c>
      <c r="J180" s="1" t="s">
        <v>427</v>
      </c>
      <c r="K180" s="1" t="s">
        <v>428</v>
      </c>
      <c r="L180" s="1" t="s">
        <v>429</v>
      </c>
      <c r="M180" s="1" t="s">
        <v>430</v>
      </c>
      <c r="N180" s="2">
        <v>3860485.12</v>
      </c>
      <c r="O180" s="2">
        <v>1437181.84</v>
      </c>
      <c r="P180" s="2">
        <v>3854609.62</v>
      </c>
      <c r="Q180" s="2">
        <v>2736047.12</v>
      </c>
      <c r="R180" s="2">
        <v>1118562.5</v>
      </c>
      <c r="S180" s="2">
        <v>3745948.4</v>
      </c>
      <c r="T180" s="2">
        <v>883344.8</v>
      </c>
      <c r="U180" s="2">
        <v>-33416.69</v>
      </c>
      <c r="V180" s="2">
        <v>531308.77</v>
      </c>
      <c r="W180" s="2">
        <v>318619.34000000003</v>
      </c>
      <c r="X180" s="2">
        <v>3267355.89</v>
      </c>
      <c r="Y180" s="1"/>
    </row>
    <row r="181" spans="1:25" ht="19.899999999999999" customHeight="1" outlineLevel="4" x14ac:dyDescent="0.25">
      <c r="J181" s="3" t="s">
        <v>1385</v>
      </c>
      <c r="N181" s="2">
        <f t="shared" ref="N181:X181" si="77">SUBTOTAL(9,N180:N180)</f>
        <v>3860485.12</v>
      </c>
      <c r="O181" s="2">
        <f>SUBTOTAL(9,O180:O180)</f>
        <v>1437181.84</v>
      </c>
      <c r="P181" s="2">
        <f t="shared" si="77"/>
        <v>3854609.62</v>
      </c>
      <c r="Q181" s="2">
        <f t="shared" si="77"/>
        <v>2736047.12</v>
      </c>
      <c r="R181" s="2">
        <f t="shared" si="77"/>
        <v>1118562.5</v>
      </c>
      <c r="S181" s="2">
        <f t="shared" si="77"/>
        <v>3745948.4</v>
      </c>
      <c r="T181" s="2">
        <f t="shared" si="77"/>
        <v>883344.8</v>
      </c>
      <c r="U181" s="2">
        <f t="shared" si="77"/>
        <v>-33416.69</v>
      </c>
      <c r="V181" s="2">
        <f t="shared" si="77"/>
        <v>531308.77</v>
      </c>
      <c r="W181" s="2">
        <f t="shared" si="77"/>
        <v>318619.34000000003</v>
      </c>
      <c r="X181" s="2">
        <f t="shared" si="77"/>
        <v>3267355.89</v>
      </c>
      <c r="Y181" s="1"/>
    </row>
    <row r="182" spans="1:25" ht="19.899999999999999" customHeight="1" outlineLevel="5" x14ac:dyDescent="0.25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22</v>
      </c>
      <c r="F182" s="1" t="s">
        <v>23</v>
      </c>
      <c r="G182" s="1" t="s">
        <v>142</v>
      </c>
      <c r="H182" s="1" t="s">
        <v>143</v>
      </c>
      <c r="I182" s="1" t="s">
        <v>431</v>
      </c>
      <c r="J182" s="1" t="s">
        <v>432</v>
      </c>
      <c r="K182" s="1" t="s">
        <v>433</v>
      </c>
      <c r="L182" s="1" t="s">
        <v>432</v>
      </c>
      <c r="M182" s="1" t="s">
        <v>434</v>
      </c>
      <c r="N182" s="2">
        <v>1228256.01</v>
      </c>
      <c r="O182" s="2">
        <v>677611.54</v>
      </c>
      <c r="P182" s="2">
        <v>949977.07</v>
      </c>
      <c r="Q182" s="2">
        <v>484308.51</v>
      </c>
      <c r="R182" s="2">
        <v>465668.56</v>
      </c>
      <c r="S182" s="2">
        <v>1188389.1000000001</v>
      </c>
      <c r="T182" s="2">
        <v>803197.83</v>
      </c>
      <c r="U182" s="2">
        <v>-58186.14</v>
      </c>
      <c r="V182" s="2">
        <v>533068.71</v>
      </c>
      <c r="W182" s="2">
        <v>211942.98</v>
      </c>
      <c r="X182" s="2">
        <v>1017377.22</v>
      </c>
      <c r="Y182" s="1"/>
    </row>
    <row r="183" spans="1:25" ht="19.899999999999999" customHeight="1" outlineLevel="4" x14ac:dyDescent="0.25">
      <c r="J183" s="3" t="s">
        <v>1386</v>
      </c>
      <c r="N183" s="2">
        <f t="shared" ref="N183:X183" si="78">SUBTOTAL(9,N182:N182)</f>
        <v>1228256.01</v>
      </c>
      <c r="O183" s="2">
        <f>SUBTOTAL(9,O182:O182)</f>
        <v>677611.54</v>
      </c>
      <c r="P183" s="2">
        <f t="shared" si="78"/>
        <v>949977.07</v>
      </c>
      <c r="Q183" s="2">
        <f t="shared" si="78"/>
        <v>484308.51</v>
      </c>
      <c r="R183" s="2">
        <f t="shared" si="78"/>
        <v>465668.56</v>
      </c>
      <c r="S183" s="2">
        <f t="shared" si="78"/>
        <v>1188389.1000000001</v>
      </c>
      <c r="T183" s="2">
        <f t="shared" si="78"/>
        <v>803197.83</v>
      </c>
      <c r="U183" s="2">
        <f t="shared" si="78"/>
        <v>-58186.14</v>
      </c>
      <c r="V183" s="2">
        <f t="shared" si="78"/>
        <v>533068.71</v>
      </c>
      <c r="W183" s="2">
        <f t="shared" si="78"/>
        <v>211942.98</v>
      </c>
      <c r="X183" s="2">
        <f t="shared" si="78"/>
        <v>1017377.22</v>
      </c>
      <c r="Y183" s="1"/>
    </row>
    <row r="184" spans="1:25" ht="19.899999999999999" customHeight="1" outlineLevel="5" x14ac:dyDescent="0.25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22</v>
      </c>
      <c r="F184" s="1" t="s">
        <v>23</v>
      </c>
      <c r="G184" s="1" t="s">
        <v>142</v>
      </c>
      <c r="H184" s="1" t="s">
        <v>143</v>
      </c>
      <c r="I184" s="1" t="s">
        <v>435</v>
      </c>
      <c r="J184" s="1" t="s">
        <v>436</v>
      </c>
      <c r="K184" s="1" t="s">
        <v>437</v>
      </c>
      <c r="L184" s="1" t="s">
        <v>438</v>
      </c>
      <c r="M184" s="1" t="s">
        <v>439</v>
      </c>
      <c r="N184" s="2">
        <v>8748</v>
      </c>
      <c r="O184" s="2">
        <v>0</v>
      </c>
      <c r="P184" s="2">
        <v>3198</v>
      </c>
      <c r="Q184" s="2">
        <v>3198</v>
      </c>
      <c r="R184" s="2">
        <v>0</v>
      </c>
      <c r="S184" s="2">
        <v>8748</v>
      </c>
      <c r="T184" s="2">
        <v>305</v>
      </c>
      <c r="U184" s="2">
        <v>0</v>
      </c>
      <c r="V184" s="2">
        <v>305</v>
      </c>
      <c r="W184" s="2">
        <v>0</v>
      </c>
      <c r="X184" s="2">
        <v>3503</v>
      </c>
      <c r="Y184" s="1"/>
    </row>
    <row r="185" spans="1:25" ht="19.899999999999999" customHeight="1" outlineLevel="4" x14ac:dyDescent="0.25">
      <c r="J185" s="3" t="s">
        <v>1387</v>
      </c>
      <c r="N185" s="2">
        <f t="shared" ref="N185:X185" si="79">SUBTOTAL(9,N184:N184)</f>
        <v>8748</v>
      </c>
      <c r="O185" s="2">
        <f>SUBTOTAL(9,O184:O184)</f>
        <v>0</v>
      </c>
      <c r="P185" s="2">
        <f t="shared" si="79"/>
        <v>3198</v>
      </c>
      <c r="Q185" s="2">
        <f t="shared" si="79"/>
        <v>3198</v>
      </c>
      <c r="R185" s="2">
        <f t="shared" si="79"/>
        <v>0</v>
      </c>
      <c r="S185" s="2">
        <f t="shared" si="79"/>
        <v>8748</v>
      </c>
      <c r="T185" s="2">
        <f t="shared" si="79"/>
        <v>305</v>
      </c>
      <c r="U185" s="2">
        <f t="shared" si="79"/>
        <v>0</v>
      </c>
      <c r="V185" s="2">
        <f t="shared" si="79"/>
        <v>305</v>
      </c>
      <c r="W185" s="2">
        <f t="shared" si="79"/>
        <v>0</v>
      </c>
      <c r="X185" s="2">
        <f t="shared" si="79"/>
        <v>3503</v>
      </c>
      <c r="Y185" s="1"/>
    </row>
    <row r="186" spans="1:25" ht="19.899999999999999" customHeight="1" outlineLevel="5" x14ac:dyDescent="0.25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22</v>
      </c>
      <c r="F186" s="1" t="s">
        <v>23</v>
      </c>
      <c r="G186" s="1" t="s">
        <v>142</v>
      </c>
      <c r="H186" s="1" t="s">
        <v>143</v>
      </c>
      <c r="I186" s="1" t="s">
        <v>440</v>
      </c>
      <c r="J186" s="1" t="s">
        <v>441</v>
      </c>
      <c r="K186" s="1" t="s">
        <v>442</v>
      </c>
      <c r="L186" s="1" t="s">
        <v>443</v>
      </c>
      <c r="M186" s="1" t="s">
        <v>444</v>
      </c>
      <c r="N186" s="2">
        <v>605839.43000000005</v>
      </c>
      <c r="O186" s="2">
        <v>124843.26</v>
      </c>
      <c r="P186" s="2">
        <v>578988.81999999995</v>
      </c>
      <c r="Q186" s="2">
        <v>454146.01</v>
      </c>
      <c r="R186" s="2">
        <v>124842.81</v>
      </c>
      <c r="S186" s="2">
        <v>595519.43000000005</v>
      </c>
      <c r="T186" s="2">
        <v>230782.93</v>
      </c>
      <c r="U186" s="2">
        <v>-10941.3</v>
      </c>
      <c r="V186" s="2">
        <v>219841.18</v>
      </c>
      <c r="W186" s="2">
        <v>0.45000000000982299</v>
      </c>
      <c r="X186" s="2">
        <v>673987.19</v>
      </c>
      <c r="Y186" s="1"/>
    </row>
    <row r="187" spans="1:25" ht="19.899999999999999" customHeight="1" outlineLevel="4" x14ac:dyDescent="0.25">
      <c r="J187" s="3" t="s">
        <v>1388</v>
      </c>
      <c r="N187" s="2">
        <f t="shared" ref="N187:X187" si="80">SUBTOTAL(9,N186:N186)</f>
        <v>605839.43000000005</v>
      </c>
      <c r="O187" s="2">
        <f>SUBTOTAL(9,O186:O186)</f>
        <v>124843.26</v>
      </c>
      <c r="P187" s="2">
        <f t="shared" si="80"/>
        <v>578988.81999999995</v>
      </c>
      <c r="Q187" s="2">
        <f t="shared" si="80"/>
        <v>454146.01</v>
      </c>
      <c r="R187" s="2">
        <f t="shared" si="80"/>
        <v>124842.81</v>
      </c>
      <c r="S187" s="2">
        <f t="shared" si="80"/>
        <v>595519.43000000005</v>
      </c>
      <c r="T187" s="2">
        <f t="shared" si="80"/>
        <v>230782.93</v>
      </c>
      <c r="U187" s="2">
        <f t="shared" si="80"/>
        <v>-10941.3</v>
      </c>
      <c r="V187" s="2">
        <f t="shared" si="80"/>
        <v>219841.18</v>
      </c>
      <c r="W187" s="2">
        <f t="shared" si="80"/>
        <v>0.45000000000982299</v>
      </c>
      <c r="X187" s="2">
        <f t="shared" si="80"/>
        <v>673987.19</v>
      </c>
      <c r="Y187" s="1"/>
    </row>
    <row r="188" spans="1:25" ht="19.899999999999999" customHeight="1" outlineLevel="5" x14ac:dyDescent="0.25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22</v>
      </c>
      <c r="F188" s="1" t="s">
        <v>23</v>
      </c>
      <c r="G188" s="1" t="s">
        <v>142</v>
      </c>
      <c r="H188" s="1" t="s">
        <v>143</v>
      </c>
      <c r="I188" s="1" t="s">
        <v>445</v>
      </c>
      <c r="J188" s="1" t="s">
        <v>446</v>
      </c>
      <c r="K188" s="1" t="s">
        <v>447</v>
      </c>
      <c r="L188" s="1" t="s">
        <v>446</v>
      </c>
      <c r="M188" s="1" t="s">
        <v>448</v>
      </c>
      <c r="N188" s="2">
        <v>319817.78999999998</v>
      </c>
      <c r="O188" s="2">
        <v>311878.36</v>
      </c>
      <c r="P188" s="2">
        <v>307694.78000000003</v>
      </c>
      <c r="Q188" s="2">
        <v>50106.33</v>
      </c>
      <c r="R188" s="2">
        <v>257588.45</v>
      </c>
      <c r="S188" s="2">
        <v>319017.78999999998</v>
      </c>
      <c r="T188" s="2">
        <v>184927</v>
      </c>
      <c r="U188" s="2">
        <v>-6593.13</v>
      </c>
      <c r="V188" s="2">
        <v>124043.96</v>
      </c>
      <c r="W188" s="2">
        <v>54289.91</v>
      </c>
      <c r="X188" s="2">
        <v>174150.29</v>
      </c>
      <c r="Y188" s="1"/>
    </row>
    <row r="189" spans="1:25" ht="19.899999999999999" customHeight="1" outlineLevel="4" x14ac:dyDescent="0.25">
      <c r="J189" s="3" t="s">
        <v>1389</v>
      </c>
      <c r="N189" s="2">
        <f t="shared" ref="N189:X189" si="81">SUBTOTAL(9,N188:N188)</f>
        <v>319817.78999999998</v>
      </c>
      <c r="O189" s="2">
        <f>SUBTOTAL(9,O188:O188)</f>
        <v>311878.36</v>
      </c>
      <c r="P189" s="2">
        <f t="shared" si="81"/>
        <v>307694.78000000003</v>
      </c>
      <c r="Q189" s="2">
        <f t="shared" si="81"/>
        <v>50106.33</v>
      </c>
      <c r="R189" s="2">
        <f t="shared" si="81"/>
        <v>257588.45</v>
      </c>
      <c r="S189" s="2">
        <f t="shared" si="81"/>
        <v>319017.78999999998</v>
      </c>
      <c r="T189" s="2">
        <f t="shared" si="81"/>
        <v>184927</v>
      </c>
      <c r="U189" s="2">
        <f t="shared" si="81"/>
        <v>-6593.13</v>
      </c>
      <c r="V189" s="2">
        <f t="shared" si="81"/>
        <v>124043.96</v>
      </c>
      <c r="W189" s="2">
        <f t="shared" si="81"/>
        <v>54289.91</v>
      </c>
      <c r="X189" s="2">
        <f t="shared" si="81"/>
        <v>174150.29</v>
      </c>
      <c r="Y189" s="1"/>
    </row>
    <row r="190" spans="1:25" ht="19.899999999999999" customHeight="1" outlineLevel="5" x14ac:dyDescent="0.25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22</v>
      </c>
      <c r="F190" s="1" t="s">
        <v>23</v>
      </c>
      <c r="G190" s="1" t="s">
        <v>142</v>
      </c>
      <c r="H190" s="1" t="s">
        <v>143</v>
      </c>
      <c r="I190" s="1" t="s">
        <v>449</v>
      </c>
      <c r="J190" s="1" t="s">
        <v>450</v>
      </c>
      <c r="K190" s="1" t="s">
        <v>451</v>
      </c>
      <c r="L190" s="1" t="s">
        <v>450</v>
      </c>
      <c r="M190" s="1" t="s">
        <v>452</v>
      </c>
      <c r="N190" s="2">
        <v>800</v>
      </c>
      <c r="O190" s="2">
        <v>0</v>
      </c>
      <c r="P190" s="2">
        <v>0</v>
      </c>
      <c r="Q190" s="2">
        <v>0</v>
      </c>
      <c r="R190" s="2">
        <v>0</v>
      </c>
      <c r="S190" s="2">
        <v>800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1"/>
    </row>
    <row r="191" spans="1:25" ht="19.899999999999999" customHeight="1" outlineLevel="5" x14ac:dyDescent="0.25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22</v>
      </c>
      <c r="F191" s="1" t="s">
        <v>23</v>
      </c>
      <c r="G191" s="1" t="s">
        <v>142</v>
      </c>
      <c r="H191" s="1" t="s">
        <v>143</v>
      </c>
      <c r="I191" s="1" t="s">
        <v>449</v>
      </c>
      <c r="J191" s="1" t="s">
        <v>450</v>
      </c>
      <c r="K191" s="1" t="s">
        <v>453</v>
      </c>
      <c r="L191" s="1" t="s">
        <v>454</v>
      </c>
      <c r="M191" s="1" t="s">
        <v>455</v>
      </c>
      <c r="N191" s="2">
        <v>229823.27</v>
      </c>
      <c r="O191" s="2">
        <v>185170.83</v>
      </c>
      <c r="P191" s="2">
        <v>228631.8</v>
      </c>
      <c r="Q191" s="2">
        <v>136191.51999999999</v>
      </c>
      <c r="R191" s="2">
        <v>92440.28</v>
      </c>
      <c r="S191" s="2">
        <v>210904.87</v>
      </c>
      <c r="T191" s="2">
        <v>184402.37</v>
      </c>
      <c r="U191" s="2">
        <v>-12700.07</v>
      </c>
      <c r="V191" s="2">
        <v>78971.75</v>
      </c>
      <c r="W191" s="2">
        <v>92730.55</v>
      </c>
      <c r="X191" s="2">
        <v>215163.27</v>
      </c>
      <c r="Y191" s="1"/>
    </row>
    <row r="192" spans="1:25" ht="19.899999999999999" customHeight="1" outlineLevel="4" x14ac:dyDescent="0.25">
      <c r="J192" s="3" t="s">
        <v>1390</v>
      </c>
      <c r="N192" s="2">
        <f t="shared" ref="N192:X192" si="82">SUBTOTAL(9,N190:N191)</f>
        <v>230623.27</v>
      </c>
      <c r="O192" s="2">
        <f>SUBTOTAL(9,O190:O191)</f>
        <v>185170.83</v>
      </c>
      <c r="P192" s="2">
        <f t="shared" si="82"/>
        <v>228631.8</v>
      </c>
      <c r="Q192" s="2">
        <f t="shared" si="82"/>
        <v>136191.51999999999</v>
      </c>
      <c r="R192" s="2">
        <f t="shared" si="82"/>
        <v>92440.28</v>
      </c>
      <c r="S192" s="2">
        <f t="shared" si="82"/>
        <v>211704.87</v>
      </c>
      <c r="T192" s="2">
        <f t="shared" si="82"/>
        <v>184402.37</v>
      </c>
      <c r="U192" s="2">
        <f t="shared" si="82"/>
        <v>-12700.07</v>
      </c>
      <c r="V192" s="2">
        <f t="shared" si="82"/>
        <v>78971.75</v>
      </c>
      <c r="W192" s="2">
        <f t="shared" si="82"/>
        <v>92730.55</v>
      </c>
      <c r="X192" s="2">
        <f t="shared" si="82"/>
        <v>215163.27</v>
      </c>
      <c r="Y192" s="1"/>
    </row>
    <row r="193" spans="1:25" ht="19.899999999999999" customHeight="1" outlineLevel="5" x14ac:dyDescent="0.25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22</v>
      </c>
      <c r="F193" s="1" t="s">
        <v>23</v>
      </c>
      <c r="G193" s="1" t="s">
        <v>142</v>
      </c>
      <c r="H193" s="1" t="s">
        <v>143</v>
      </c>
      <c r="I193" s="1" t="s">
        <v>456</v>
      </c>
      <c r="J193" s="1" t="s">
        <v>457</v>
      </c>
      <c r="K193" s="1" t="s">
        <v>458</v>
      </c>
      <c r="L193" s="1" t="s">
        <v>459</v>
      </c>
      <c r="M193" s="1" t="s">
        <v>460</v>
      </c>
      <c r="N193" s="2">
        <v>26006.53</v>
      </c>
      <c r="O193" s="2">
        <v>152791.69</v>
      </c>
      <c r="P193" s="2">
        <v>25974.58</v>
      </c>
      <c r="Q193" s="2">
        <v>2779.94</v>
      </c>
      <c r="R193" s="2">
        <v>23194.639999999999</v>
      </c>
      <c r="S193" s="2">
        <v>26006.53</v>
      </c>
      <c r="T193" s="2">
        <v>159251.88</v>
      </c>
      <c r="U193" s="2">
        <v>-25759.57</v>
      </c>
      <c r="V193" s="2">
        <v>3895.26</v>
      </c>
      <c r="W193" s="2">
        <v>129597.05</v>
      </c>
      <c r="X193" s="2">
        <v>6675.2</v>
      </c>
      <c r="Y193" s="1"/>
    </row>
    <row r="194" spans="1:25" ht="19.899999999999999" customHeight="1" outlineLevel="4" x14ac:dyDescent="0.25">
      <c r="J194" s="3" t="s">
        <v>1391</v>
      </c>
      <c r="N194" s="2">
        <f t="shared" ref="N194:X194" si="83">SUBTOTAL(9,N193:N193)</f>
        <v>26006.53</v>
      </c>
      <c r="O194" s="2">
        <f>SUBTOTAL(9,O193:O193)</f>
        <v>152791.69</v>
      </c>
      <c r="P194" s="2">
        <f t="shared" si="83"/>
        <v>25974.58</v>
      </c>
      <c r="Q194" s="2">
        <f t="shared" si="83"/>
        <v>2779.94</v>
      </c>
      <c r="R194" s="2">
        <f t="shared" si="83"/>
        <v>23194.639999999999</v>
      </c>
      <c r="S194" s="2">
        <f t="shared" si="83"/>
        <v>26006.53</v>
      </c>
      <c r="T194" s="2">
        <f t="shared" si="83"/>
        <v>159251.88</v>
      </c>
      <c r="U194" s="2">
        <f t="shared" si="83"/>
        <v>-25759.57</v>
      </c>
      <c r="V194" s="2">
        <f t="shared" si="83"/>
        <v>3895.26</v>
      </c>
      <c r="W194" s="2">
        <f t="shared" si="83"/>
        <v>129597.05</v>
      </c>
      <c r="X194" s="2">
        <f t="shared" si="83"/>
        <v>6675.2</v>
      </c>
      <c r="Y194" s="1"/>
    </row>
    <row r="195" spans="1:25" ht="19.899999999999999" customHeight="1" outlineLevel="5" x14ac:dyDescent="0.25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22</v>
      </c>
      <c r="F195" s="1" t="s">
        <v>23</v>
      </c>
      <c r="G195" s="1" t="s">
        <v>142</v>
      </c>
      <c r="H195" s="1" t="s">
        <v>143</v>
      </c>
      <c r="I195" s="1" t="s">
        <v>461</v>
      </c>
      <c r="J195" s="1" t="s">
        <v>462</v>
      </c>
      <c r="K195" s="1" t="s">
        <v>463</v>
      </c>
      <c r="L195" s="1" t="s">
        <v>462</v>
      </c>
      <c r="M195" s="1" t="s">
        <v>464</v>
      </c>
      <c r="N195" s="2">
        <v>60000</v>
      </c>
      <c r="O195" s="2">
        <v>71630.14</v>
      </c>
      <c r="P195" s="2">
        <v>56346.8</v>
      </c>
      <c r="Q195" s="2">
        <v>0</v>
      </c>
      <c r="R195" s="2">
        <v>56346.8</v>
      </c>
      <c r="S195" s="2">
        <v>60000</v>
      </c>
      <c r="T195" s="2">
        <v>80709.16</v>
      </c>
      <c r="U195" s="2">
        <v>-1678.31</v>
      </c>
      <c r="V195" s="2">
        <v>63747.51</v>
      </c>
      <c r="W195" s="2">
        <v>15283.34</v>
      </c>
      <c r="X195" s="2">
        <v>63747.51</v>
      </c>
      <c r="Y195" s="1"/>
    </row>
    <row r="196" spans="1:25" ht="19.899999999999999" customHeight="1" outlineLevel="5" x14ac:dyDescent="0.25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22</v>
      </c>
      <c r="F196" s="1" t="s">
        <v>23</v>
      </c>
      <c r="G196" s="1" t="s">
        <v>142</v>
      </c>
      <c r="H196" s="1" t="s">
        <v>143</v>
      </c>
      <c r="I196" s="1" t="s">
        <v>461</v>
      </c>
      <c r="J196" s="1" t="s">
        <v>462</v>
      </c>
      <c r="K196" s="1" t="s">
        <v>465</v>
      </c>
      <c r="L196" s="1" t="s">
        <v>466</v>
      </c>
      <c r="M196" s="1" t="s">
        <v>467</v>
      </c>
      <c r="N196" s="2">
        <v>164000</v>
      </c>
      <c r="O196" s="2">
        <v>41905.31</v>
      </c>
      <c r="P196" s="2">
        <v>162473.4</v>
      </c>
      <c r="Q196" s="2">
        <v>120880.96000000001</v>
      </c>
      <c r="R196" s="2">
        <v>41592.44</v>
      </c>
      <c r="S196" s="2">
        <v>164000</v>
      </c>
      <c r="T196" s="2">
        <v>18053.400000000001</v>
      </c>
      <c r="U196" s="2">
        <v>0</v>
      </c>
      <c r="V196" s="2">
        <v>17740.53</v>
      </c>
      <c r="W196" s="2">
        <v>312.87000000000302</v>
      </c>
      <c r="X196" s="2">
        <v>138621.49</v>
      </c>
      <c r="Y196" s="1"/>
    </row>
    <row r="197" spans="1:25" ht="19.899999999999999" customHeight="1" outlineLevel="4" x14ac:dyDescent="0.25">
      <c r="J197" s="3" t="s">
        <v>1392</v>
      </c>
      <c r="N197" s="2">
        <f t="shared" ref="N197:X197" si="84">SUBTOTAL(9,N195:N196)</f>
        <v>224000</v>
      </c>
      <c r="O197" s="2">
        <f>SUBTOTAL(9,O195:O196)</f>
        <v>113535.45</v>
      </c>
      <c r="P197" s="2">
        <f t="shared" si="84"/>
        <v>218820.2</v>
      </c>
      <c r="Q197" s="2">
        <f t="shared" si="84"/>
        <v>120880.96000000001</v>
      </c>
      <c r="R197" s="2">
        <f t="shared" si="84"/>
        <v>97939.24</v>
      </c>
      <c r="S197" s="2">
        <f t="shared" si="84"/>
        <v>224000</v>
      </c>
      <c r="T197" s="2">
        <f t="shared" si="84"/>
        <v>98762.559999999998</v>
      </c>
      <c r="U197" s="2">
        <f t="shared" si="84"/>
        <v>-1678.31</v>
      </c>
      <c r="V197" s="2">
        <f t="shared" si="84"/>
        <v>81488.040000000008</v>
      </c>
      <c r="W197" s="2">
        <f t="shared" si="84"/>
        <v>15596.210000000003</v>
      </c>
      <c r="X197" s="2">
        <f t="shared" si="84"/>
        <v>202369</v>
      </c>
      <c r="Y197" s="1"/>
    </row>
    <row r="198" spans="1:25" ht="19.899999999999999" customHeight="1" outlineLevel="5" x14ac:dyDescent="0.25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22</v>
      </c>
      <c r="F198" s="1" t="s">
        <v>23</v>
      </c>
      <c r="G198" s="1" t="s">
        <v>142</v>
      </c>
      <c r="H198" s="1" t="s">
        <v>143</v>
      </c>
      <c r="I198" s="1" t="s">
        <v>468</v>
      </c>
      <c r="J198" s="1" t="s">
        <v>469</v>
      </c>
      <c r="K198" s="1" t="s">
        <v>470</v>
      </c>
      <c r="L198" s="1" t="s">
        <v>469</v>
      </c>
      <c r="M198" s="1" t="s">
        <v>471</v>
      </c>
      <c r="N198" s="2">
        <v>7393.78</v>
      </c>
      <c r="O198" s="2">
        <v>23480.3</v>
      </c>
      <c r="P198" s="2">
        <v>957.37</v>
      </c>
      <c r="Q198" s="2">
        <v>716.98</v>
      </c>
      <c r="R198" s="2">
        <v>240.39</v>
      </c>
      <c r="S198" s="2">
        <v>6613.78</v>
      </c>
      <c r="T198" s="2">
        <v>26563.21</v>
      </c>
      <c r="U198" s="2">
        <v>-178.47</v>
      </c>
      <c r="V198" s="2">
        <v>3144.83</v>
      </c>
      <c r="W198" s="2">
        <v>23239.91</v>
      </c>
      <c r="X198" s="2">
        <v>3861.81</v>
      </c>
      <c r="Y198" s="1"/>
    </row>
    <row r="199" spans="1:25" ht="19.899999999999999" customHeight="1" outlineLevel="4" x14ac:dyDescent="0.25">
      <c r="J199" s="3" t="s">
        <v>1393</v>
      </c>
      <c r="N199" s="2">
        <f t="shared" ref="N199:X199" si="85">SUBTOTAL(9,N198:N198)</f>
        <v>7393.78</v>
      </c>
      <c r="O199" s="2">
        <f>SUBTOTAL(9,O198:O198)</f>
        <v>23480.3</v>
      </c>
      <c r="P199" s="2">
        <f t="shared" si="85"/>
        <v>957.37</v>
      </c>
      <c r="Q199" s="2">
        <f t="shared" si="85"/>
        <v>716.98</v>
      </c>
      <c r="R199" s="2">
        <f t="shared" si="85"/>
        <v>240.39</v>
      </c>
      <c r="S199" s="2">
        <f t="shared" si="85"/>
        <v>6613.78</v>
      </c>
      <c r="T199" s="2">
        <f t="shared" si="85"/>
        <v>26563.21</v>
      </c>
      <c r="U199" s="2">
        <f t="shared" si="85"/>
        <v>-178.47</v>
      </c>
      <c r="V199" s="2">
        <f t="shared" si="85"/>
        <v>3144.83</v>
      </c>
      <c r="W199" s="2">
        <f t="shared" si="85"/>
        <v>23239.91</v>
      </c>
      <c r="X199" s="2">
        <f t="shared" si="85"/>
        <v>3861.81</v>
      </c>
      <c r="Y199" s="1"/>
    </row>
    <row r="200" spans="1:25" ht="19.899999999999999" customHeight="1" outlineLevel="5" x14ac:dyDescent="0.25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22</v>
      </c>
      <c r="F200" s="1" t="s">
        <v>23</v>
      </c>
      <c r="G200" s="1" t="s">
        <v>142</v>
      </c>
      <c r="H200" s="1" t="s">
        <v>143</v>
      </c>
      <c r="I200" s="1" t="s">
        <v>472</v>
      </c>
      <c r="J200" s="1" t="s">
        <v>473</v>
      </c>
      <c r="K200" s="1" t="s">
        <v>474</v>
      </c>
      <c r="L200" s="1" t="s">
        <v>473</v>
      </c>
      <c r="M200" s="1" t="s">
        <v>475</v>
      </c>
      <c r="N200" s="2">
        <v>19345.36</v>
      </c>
      <c r="O200" s="2">
        <v>15486.81</v>
      </c>
      <c r="P200" s="2">
        <v>14845.36</v>
      </c>
      <c r="Q200" s="2">
        <v>7298.16</v>
      </c>
      <c r="R200" s="2">
        <v>7547.2</v>
      </c>
      <c r="S200" s="2">
        <v>19345.36</v>
      </c>
      <c r="T200" s="2">
        <v>25823.599999999999</v>
      </c>
      <c r="U200" s="2">
        <v>-7176.52</v>
      </c>
      <c r="V200" s="2">
        <v>10707.47</v>
      </c>
      <c r="W200" s="2">
        <v>7939.61</v>
      </c>
      <c r="X200" s="2">
        <v>18005.63</v>
      </c>
      <c r="Y200" s="1"/>
    </row>
    <row r="201" spans="1:25" ht="19.899999999999999" customHeight="1" outlineLevel="4" x14ac:dyDescent="0.25">
      <c r="J201" s="3" t="s">
        <v>1394</v>
      </c>
      <c r="N201" s="2">
        <f t="shared" ref="N201:X201" si="86">SUBTOTAL(9,N200:N200)</f>
        <v>19345.36</v>
      </c>
      <c r="O201" s="2">
        <f>SUBTOTAL(9,O200:O200)</f>
        <v>15486.81</v>
      </c>
      <c r="P201" s="2">
        <f t="shared" si="86"/>
        <v>14845.36</v>
      </c>
      <c r="Q201" s="2">
        <f t="shared" si="86"/>
        <v>7298.16</v>
      </c>
      <c r="R201" s="2">
        <f t="shared" si="86"/>
        <v>7547.2</v>
      </c>
      <c r="S201" s="2">
        <f t="shared" si="86"/>
        <v>19345.36</v>
      </c>
      <c r="T201" s="2">
        <f t="shared" si="86"/>
        <v>25823.599999999999</v>
      </c>
      <c r="U201" s="2">
        <f t="shared" si="86"/>
        <v>-7176.52</v>
      </c>
      <c r="V201" s="2">
        <f t="shared" si="86"/>
        <v>10707.47</v>
      </c>
      <c r="W201" s="2">
        <f t="shared" si="86"/>
        <v>7939.61</v>
      </c>
      <c r="X201" s="2">
        <f t="shared" si="86"/>
        <v>18005.63</v>
      </c>
      <c r="Y201" s="1"/>
    </row>
    <row r="202" spans="1:25" ht="19.899999999999999" customHeight="1" outlineLevel="5" x14ac:dyDescent="0.25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22</v>
      </c>
      <c r="F202" s="1" t="s">
        <v>23</v>
      </c>
      <c r="G202" s="1" t="s">
        <v>142</v>
      </c>
      <c r="H202" s="1" t="s">
        <v>143</v>
      </c>
      <c r="I202" s="1" t="s">
        <v>476</v>
      </c>
      <c r="J202" s="1" t="s">
        <v>477</v>
      </c>
      <c r="K202" s="1" t="s">
        <v>478</v>
      </c>
      <c r="L202" s="1" t="s">
        <v>477</v>
      </c>
      <c r="M202" s="1" t="s">
        <v>479</v>
      </c>
      <c r="N202" s="2">
        <v>32884.49</v>
      </c>
      <c r="O202" s="2">
        <v>7539.1</v>
      </c>
      <c r="P202" s="2">
        <v>22778.240000000002</v>
      </c>
      <c r="Q202" s="2">
        <v>20794.740000000002</v>
      </c>
      <c r="R202" s="2">
        <v>1983.5</v>
      </c>
      <c r="S202" s="2">
        <v>32884.49</v>
      </c>
      <c r="T202" s="2">
        <v>5730.6</v>
      </c>
      <c r="U202" s="2">
        <v>-175</v>
      </c>
      <c r="V202" s="2">
        <v>0</v>
      </c>
      <c r="W202" s="2">
        <v>5555.6</v>
      </c>
      <c r="X202" s="2">
        <v>20794.740000000002</v>
      </c>
      <c r="Y202" s="1"/>
    </row>
    <row r="203" spans="1:25" ht="19.899999999999999" customHeight="1" outlineLevel="4" x14ac:dyDescent="0.25">
      <c r="J203" s="3" t="s">
        <v>1395</v>
      </c>
      <c r="N203" s="2">
        <f t="shared" ref="N203:X203" si="87">SUBTOTAL(9,N202:N202)</f>
        <v>32884.49</v>
      </c>
      <c r="O203" s="2">
        <f>SUBTOTAL(9,O202:O202)</f>
        <v>7539.1</v>
      </c>
      <c r="P203" s="2">
        <f t="shared" si="87"/>
        <v>22778.240000000002</v>
      </c>
      <c r="Q203" s="2">
        <f t="shared" si="87"/>
        <v>20794.740000000002</v>
      </c>
      <c r="R203" s="2">
        <f t="shared" si="87"/>
        <v>1983.5</v>
      </c>
      <c r="S203" s="2">
        <f t="shared" si="87"/>
        <v>32884.49</v>
      </c>
      <c r="T203" s="2">
        <f t="shared" si="87"/>
        <v>5730.6</v>
      </c>
      <c r="U203" s="2">
        <f t="shared" si="87"/>
        <v>-175</v>
      </c>
      <c r="V203" s="2">
        <f t="shared" si="87"/>
        <v>0</v>
      </c>
      <c r="W203" s="2">
        <f t="shared" si="87"/>
        <v>5555.6</v>
      </c>
      <c r="X203" s="2">
        <f t="shared" si="87"/>
        <v>20794.740000000002</v>
      </c>
      <c r="Y203" s="1"/>
    </row>
    <row r="204" spans="1:25" ht="19.899999999999999" customHeight="1" outlineLevel="5" x14ac:dyDescent="0.25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22</v>
      </c>
      <c r="F204" s="1" t="s">
        <v>23</v>
      </c>
      <c r="G204" s="1" t="s">
        <v>142</v>
      </c>
      <c r="H204" s="1" t="s">
        <v>143</v>
      </c>
      <c r="I204" s="1" t="s">
        <v>480</v>
      </c>
      <c r="J204" s="1" t="s">
        <v>481</v>
      </c>
      <c r="K204" s="1" t="s">
        <v>482</v>
      </c>
      <c r="L204" s="1" t="s">
        <v>483</v>
      </c>
      <c r="M204" s="1" t="s">
        <v>484</v>
      </c>
      <c r="N204" s="2">
        <v>87784.02</v>
      </c>
      <c r="O204" s="2">
        <v>37808.160000000003</v>
      </c>
      <c r="P204" s="2">
        <v>79571.59</v>
      </c>
      <c r="Q204" s="2">
        <v>51037.59</v>
      </c>
      <c r="R204" s="2">
        <v>28534</v>
      </c>
      <c r="S204" s="2">
        <v>87784.02</v>
      </c>
      <c r="T204" s="2">
        <v>46615.16</v>
      </c>
      <c r="U204" s="2">
        <v>0</v>
      </c>
      <c r="V204" s="2">
        <v>37341</v>
      </c>
      <c r="W204" s="2">
        <v>9274.16</v>
      </c>
      <c r="X204" s="2">
        <v>88378.59</v>
      </c>
      <c r="Y204" s="1"/>
    </row>
    <row r="205" spans="1:25" ht="19.899999999999999" customHeight="1" outlineLevel="4" x14ac:dyDescent="0.25">
      <c r="J205" s="3" t="s">
        <v>1396</v>
      </c>
      <c r="N205" s="2">
        <f t="shared" ref="N205:X205" si="88">SUBTOTAL(9,N204:N204)</f>
        <v>87784.02</v>
      </c>
      <c r="O205" s="2">
        <f>SUBTOTAL(9,O204:O204)</f>
        <v>37808.160000000003</v>
      </c>
      <c r="P205" s="2">
        <f t="shared" si="88"/>
        <v>79571.59</v>
      </c>
      <c r="Q205" s="2">
        <f t="shared" si="88"/>
        <v>51037.59</v>
      </c>
      <c r="R205" s="2">
        <f t="shared" si="88"/>
        <v>28534</v>
      </c>
      <c r="S205" s="2">
        <f t="shared" si="88"/>
        <v>87784.02</v>
      </c>
      <c r="T205" s="2">
        <f t="shared" si="88"/>
        <v>46615.16</v>
      </c>
      <c r="U205" s="2">
        <f t="shared" si="88"/>
        <v>0</v>
      </c>
      <c r="V205" s="2">
        <f t="shared" si="88"/>
        <v>37341</v>
      </c>
      <c r="W205" s="2">
        <f t="shared" si="88"/>
        <v>9274.16</v>
      </c>
      <c r="X205" s="2">
        <f t="shared" si="88"/>
        <v>88378.59</v>
      </c>
      <c r="Y205" s="1"/>
    </row>
    <row r="206" spans="1:25" ht="19.899999999999999" customHeight="1" outlineLevel="5" x14ac:dyDescent="0.25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22</v>
      </c>
      <c r="F206" s="1" t="s">
        <v>23</v>
      </c>
      <c r="G206" s="1" t="s">
        <v>142</v>
      </c>
      <c r="H206" s="1" t="s">
        <v>143</v>
      </c>
      <c r="I206" s="1" t="s">
        <v>485</v>
      </c>
      <c r="J206" s="1" t="s">
        <v>486</v>
      </c>
      <c r="K206" s="1" t="s">
        <v>487</v>
      </c>
      <c r="L206" s="1" t="s">
        <v>488</v>
      </c>
      <c r="M206" s="1" t="s">
        <v>489</v>
      </c>
      <c r="N206" s="2">
        <v>1145383.55</v>
      </c>
      <c r="O206" s="2">
        <v>1505839.54</v>
      </c>
      <c r="P206" s="2">
        <v>1139297.6100000001</v>
      </c>
      <c r="Q206" s="2">
        <v>103160.98</v>
      </c>
      <c r="R206" s="2">
        <v>1036136.63</v>
      </c>
      <c r="S206" s="2">
        <v>1142158.3999999999</v>
      </c>
      <c r="T206" s="2">
        <v>1661771.73</v>
      </c>
      <c r="U206" s="2">
        <v>-51656.92</v>
      </c>
      <c r="V206" s="2">
        <v>1140411.8999999999</v>
      </c>
      <c r="W206" s="2">
        <v>469702.91</v>
      </c>
      <c r="X206" s="2">
        <v>1243572.8799999999</v>
      </c>
      <c r="Y206" s="1"/>
    </row>
    <row r="207" spans="1:25" ht="19.899999999999999" customHeight="1" outlineLevel="4" x14ac:dyDescent="0.25">
      <c r="J207" s="3" t="s">
        <v>1397</v>
      </c>
      <c r="N207" s="2">
        <f t="shared" ref="N207:X207" si="89">SUBTOTAL(9,N206:N206)</f>
        <v>1145383.55</v>
      </c>
      <c r="O207" s="2">
        <f>SUBTOTAL(9,O206:O206)</f>
        <v>1505839.54</v>
      </c>
      <c r="P207" s="2">
        <f t="shared" si="89"/>
        <v>1139297.6100000001</v>
      </c>
      <c r="Q207" s="2">
        <f t="shared" si="89"/>
        <v>103160.98</v>
      </c>
      <c r="R207" s="2">
        <f t="shared" si="89"/>
        <v>1036136.63</v>
      </c>
      <c r="S207" s="2">
        <f t="shared" si="89"/>
        <v>1142158.3999999999</v>
      </c>
      <c r="T207" s="2">
        <f t="shared" si="89"/>
        <v>1661771.73</v>
      </c>
      <c r="U207" s="2">
        <f t="shared" si="89"/>
        <v>-51656.92</v>
      </c>
      <c r="V207" s="2">
        <f t="shared" si="89"/>
        <v>1140411.8999999999</v>
      </c>
      <c r="W207" s="2">
        <f t="shared" si="89"/>
        <v>469702.91</v>
      </c>
      <c r="X207" s="2">
        <f t="shared" si="89"/>
        <v>1243572.8799999999</v>
      </c>
      <c r="Y207" s="1"/>
    </row>
    <row r="208" spans="1:25" ht="19.899999999999999" customHeight="1" outlineLevel="5" x14ac:dyDescent="0.25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22</v>
      </c>
      <c r="F208" s="1" t="s">
        <v>23</v>
      </c>
      <c r="G208" s="1" t="s">
        <v>142</v>
      </c>
      <c r="H208" s="1" t="s">
        <v>143</v>
      </c>
      <c r="I208" s="1" t="s">
        <v>490</v>
      </c>
      <c r="J208" s="1" t="s">
        <v>491</v>
      </c>
      <c r="K208" s="1" t="s">
        <v>492</v>
      </c>
      <c r="L208" s="1" t="s">
        <v>493</v>
      </c>
      <c r="M208" s="1" t="s">
        <v>494</v>
      </c>
      <c r="N208" s="2">
        <v>20000</v>
      </c>
      <c r="O208" s="2">
        <v>1708</v>
      </c>
      <c r="P208" s="2">
        <v>0</v>
      </c>
      <c r="Q208" s="2">
        <v>0</v>
      </c>
      <c r="R208" s="2">
        <v>0</v>
      </c>
      <c r="S208" s="2">
        <v>20000</v>
      </c>
      <c r="T208" s="2">
        <v>61986.26</v>
      </c>
      <c r="U208" s="2">
        <v>-2931.66</v>
      </c>
      <c r="V208" s="2">
        <v>57346.6</v>
      </c>
      <c r="W208" s="2">
        <v>1708</v>
      </c>
      <c r="X208" s="2">
        <v>57346.6</v>
      </c>
      <c r="Y208" s="1"/>
    </row>
    <row r="209" spans="1:25" ht="19.899999999999999" customHeight="1" outlineLevel="4" x14ac:dyDescent="0.25">
      <c r="J209" s="3" t="s">
        <v>1398</v>
      </c>
      <c r="N209" s="2">
        <f t="shared" ref="N209:X209" si="90">SUBTOTAL(9,N208:N208)</f>
        <v>20000</v>
      </c>
      <c r="O209" s="2">
        <f>SUBTOTAL(9,O208:O208)</f>
        <v>1708</v>
      </c>
      <c r="P209" s="2">
        <f t="shared" si="90"/>
        <v>0</v>
      </c>
      <c r="Q209" s="2">
        <f t="shared" si="90"/>
        <v>0</v>
      </c>
      <c r="R209" s="2">
        <f t="shared" si="90"/>
        <v>0</v>
      </c>
      <c r="S209" s="2">
        <f t="shared" si="90"/>
        <v>20000</v>
      </c>
      <c r="T209" s="2">
        <f t="shared" si="90"/>
        <v>61986.26</v>
      </c>
      <c r="U209" s="2">
        <f t="shared" si="90"/>
        <v>-2931.66</v>
      </c>
      <c r="V209" s="2">
        <f t="shared" si="90"/>
        <v>57346.6</v>
      </c>
      <c r="W209" s="2">
        <f t="shared" si="90"/>
        <v>1708</v>
      </c>
      <c r="X209" s="2">
        <f t="shared" si="90"/>
        <v>57346.6</v>
      </c>
      <c r="Y209" s="1"/>
    </row>
    <row r="210" spans="1:25" ht="19.899999999999999" customHeight="1" outlineLevel="5" x14ac:dyDescent="0.25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22</v>
      </c>
      <c r="F210" s="1" t="s">
        <v>23</v>
      </c>
      <c r="G210" s="1" t="s">
        <v>142</v>
      </c>
      <c r="H210" s="1" t="s">
        <v>143</v>
      </c>
      <c r="I210" s="1" t="s">
        <v>495</v>
      </c>
      <c r="J210" s="1" t="s">
        <v>496</v>
      </c>
      <c r="K210" s="1" t="s">
        <v>497</v>
      </c>
      <c r="L210" s="1" t="s">
        <v>496</v>
      </c>
      <c r="M210" s="1" t="s">
        <v>498</v>
      </c>
      <c r="N210" s="2">
        <v>12111.11</v>
      </c>
      <c r="O210" s="2">
        <v>12011.95</v>
      </c>
      <c r="P210" s="2">
        <v>11679</v>
      </c>
      <c r="Q210" s="2">
        <v>197.15</v>
      </c>
      <c r="R210" s="2">
        <v>11481.85</v>
      </c>
      <c r="S210" s="2">
        <v>12111.11</v>
      </c>
      <c r="T210" s="2">
        <v>20150.560000000001</v>
      </c>
      <c r="U210" s="2">
        <v>-12543.15</v>
      </c>
      <c r="V210" s="2">
        <v>7077.31</v>
      </c>
      <c r="W210" s="2">
        <v>530.1</v>
      </c>
      <c r="X210" s="2">
        <v>7274.46</v>
      </c>
      <c r="Y210" s="1"/>
    </row>
    <row r="211" spans="1:25" ht="19.899999999999999" customHeight="1" outlineLevel="4" x14ac:dyDescent="0.25">
      <c r="J211" s="3" t="s">
        <v>1399</v>
      </c>
      <c r="N211" s="2">
        <f t="shared" ref="N211:X211" si="91">SUBTOTAL(9,N210:N210)</f>
        <v>12111.11</v>
      </c>
      <c r="O211" s="2">
        <f>SUBTOTAL(9,O210:O210)</f>
        <v>12011.95</v>
      </c>
      <c r="P211" s="2">
        <f t="shared" si="91"/>
        <v>11679</v>
      </c>
      <c r="Q211" s="2">
        <f t="shared" si="91"/>
        <v>197.15</v>
      </c>
      <c r="R211" s="2">
        <f t="shared" si="91"/>
        <v>11481.85</v>
      </c>
      <c r="S211" s="2">
        <f t="shared" si="91"/>
        <v>12111.11</v>
      </c>
      <c r="T211" s="2">
        <f t="shared" si="91"/>
        <v>20150.560000000001</v>
      </c>
      <c r="U211" s="2">
        <f t="shared" si="91"/>
        <v>-12543.15</v>
      </c>
      <c r="V211" s="2">
        <f t="shared" si="91"/>
        <v>7077.31</v>
      </c>
      <c r="W211" s="2">
        <f t="shared" si="91"/>
        <v>530.1</v>
      </c>
      <c r="X211" s="2">
        <f t="shared" si="91"/>
        <v>7274.46</v>
      </c>
      <c r="Y211" s="1"/>
    </row>
    <row r="212" spans="1:25" ht="19.899999999999999" customHeight="1" outlineLevel="5" x14ac:dyDescent="0.25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22</v>
      </c>
      <c r="F212" s="1" t="s">
        <v>23</v>
      </c>
      <c r="G212" s="1" t="s">
        <v>142</v>
      </c>
      <c r="H212" s="1" t="s">
        <v>143</v>
      </c>
      <c r="I212" s="1" t="s">
        <v>499</v>
      </c>
      <c r="J212" s="1" t="s">
        <v>500</v>
      </c>
      <c r="K212" s="1" t="s">
        <v>501</v>
      </c>
      <c r="L212" s="1" t="s">
        <v>500</v>
      </c>
      <c r="M212" s="1" t="s">
        <v>502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671</v>
      </c>
      <c r="U212" s="2">
        <v>0</v>
      </c>
      <c r="V212" s="2">
        <v>671</v>
      </c>
      <c r="W212" s="2">
        <v>0</v>
      </c>
      <c r="X212" s="2">
        <v>671</v>
      </c>
      <c r="Y212" s="1"/>
    </row>
    <row r="213" spans="1:25" ht="19.899999999999999" customHeight="1" outlineLevel="4" x14ac:dyDescent="0.25">
      <c r="J213" s="3" t="s">
        <v>1400</v>
      </c>
      <c r="N213" s="2">
        <f t="shared" ref="N213:X213" si="92">SUBTOTAL(9,N212:N212)</f>
        <v>0</v>
      </c>
      <c r="O213" s="2">
        <f>SUBTOTAL(9,O212:O212)</f>
        <v>0</v>
      </c>
      <c r="P213" s="2">
        <f t="shared" si="92"/>
        <v>0</v>
      </c>
      <c r="Q213" s="2">
        <f t="shared" si="92"/>
        <v>0</v>
      </c>
      <c r="R213" s="2">
        <f t="shared" si="92"/>
        <v>0</v>
      </c>
      <c r="S213" s="2">
        <f t="shared" si="92"/>
        <v>0</v>
      </c>
      <c r="T213" s="2">
        <f t="shared" si="92"/>
        <v>671</v>
      </c>
      <c r="U213" s="2">
        <f t="shared" si="92"/>
        <v>0</v>
      </c>
      <c r="V213" s="2">
        <f t="shared" si="92"/>
        <v>671</v>
      </c>
      <c r="W213" s="2">
        <f t="shared" si="92"/>
        <v>0</v>
      </c>
      <c r="X213" s="2">
        <f t="shared" si="92"/>
        <v>671</v>
      </c>
      <c r="Y213" s="1"/>
    </row>
    <row r="214" spans="1:25" ht="19.899999999999999" customHeight="1" outlineLevel="5" x14ac:dyDescent="0.25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22</v>
      </c>
      <c r="F214" s="1" t="s">
        <v>23</v>
      </c>
      <c r="G214" s="1" t="s">
        <v>142</v>
      </c>
      <c r="H214" s="1" t="s">
        <v>143</v>
      </c>
      <c r="I214" s="1" t="s">
        <v>503</v>
      </c>
      <c r="J214" s="1" t="s">
        <v>504</v>
      </c>
      <c r="K214" s="1" t="s">
        <v>505</v>
      </c>
      <c r="L214" s="1" t="s">
        <v>504</v>
      </c>
      <c r="M214" s="1" t="s">
        <v>506</v>
      </c>
      <c r="N214" s="2">
        <v>5000</v>
      </c>
      <c r="O214" s="2">
        <v>0</v>
      </c>
      <c r="P214" s="2">
        <v>0</v>
      </c>
      <c r="Q214" s="2">
        <v>0</v>
      </c>
      <c r="R214" s="2">
        <v>0</v>
      </c>
      <c r="S214" s="2">
        <v>5000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1"/>
    </row>
    <row r="215" spans="1:25" ht="19.899999999999999" customHeight="1" outlineLevel="4" x14ac:dyDescent="0.25">
      <c r="J215" s="3" t="s">
        <v>1401</v>
      </c>
      <c r="N215" s="2">
        <f t="shared" ref="N215:X215" si="93">SUBTOTAL(9,N214:N214)</f>
        <v>5000</v>
      </c>
      <c r="O215" s="2">
        <f>SUBTOTAL(9,O214:O214)</f>
        <v>0</v>
      </c>
      <c r="P215" s="2">
        <f t="shared" si="93"/>
        <v>0</v>
      </c>
      <c r="Q215" s="2">
        <f t="shared" si="93"/>
        <v>0</v>
      </c>
      <c r="R215" s="2">
        <f t="shared" si="93"/>
        <v>0</v>
      </c>
      <c r="S215" s="2">
        <f t="shared" si="93"/>
        <v>5000</v>
      </c>
      <c r="T215" s="2">
        <f t="shared" si="93"/>
        <v>0</v>
      </c>
      <c r="U215" s="2">
        <f t="shared" si="93"/>
        <v>0</v>
      </c>
      <c r="V215" s="2">
        <f t="shared" si="93"/>
        <v>0</v>
      </c>
      <c r="W215" s="2">
        <f t="shared" si="93"/>
        <v>0</v>
      </c>
      <c r="X215" s="2">
        <f t="shared" si="93"/>
        <v>0</v>
      </c>
      <c r="Y215" s="1"/>
    </row>
    <row r="216" spans="1:25" ht="19.899999999999999" customHeight="1" outlineLevel="5" x14ac:dyDescent="0.25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22</v>
      </c>
      <c r="F216" s="1" t="s">
        <v>23</v>
      </c>
      <c r="G216" s="1" t="s">
        <v>142</v>
      </c>
      <c r="H216" s="1" t="s">
        <v>143</v>
      </c>
      <c r="I216" s="1" t="s">
        <v>507</v>
      </c>
      <c r="J216" s="1" t="s">
        <v>508</v>
      </c>
      <c r="K216" s="1" t="s">
        <v>509</v>
      </c>
      <c r="L216" s="1" t="s">
        <v>510</v>
      </c>
      <c r="M216" s="1" t="s">
        <v>511</v>
      </c>
      <c r="N216" s="2">
        <v>2000</v>
      </c>
      <c r="O216" s="2">
        <v>0</v>
      </c>
      <c r="P216" s="2">
        <v>0</v>
      </c>
      <c r="Q216" s="2">
        <v>0</v>
      </c>
      <c r="R216" s="2">
        <v>0</v>
      </c>
      <c r="S216" s="2">
        <v>2000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1"/>
    </row>
    <row r="217" spans="1:25" ht="19.899999999999999" customHeight="1" outlineLevel="4" x14ac:dyDescent="0.25">
      <c r="J217" s="3" t="s">
        <v>1402</v>
      </c>
      <c r="N217" s="2">
        <f t="shared" ref="N217:X217" si="94">SUBTOTAL(9,N216:N216)</f>
        <v>2000</v>
      </c>
      <c r="O217" s="2">
        <f>SUBTOTAL(9,O216:O216)</f>
        <v>0</v>
      </c>
      <c r="P217" s="2">
        <f t="shared" si="94"/>
        <v>0</v>
      </c>
      <c r="Q217" s="2">
        <f t="shared" si="94"/>
        <v>0</v>
      </c>
      <c r="R217" s="2">
        <f t="shared" si="94"/>
        <v>0</v>
      </c>
      <c r="S217" s="2">
        <f t="shared" si="94"/>
        <v>2000</v>
      </c>
      <c r="T217" s="2">
        <f t="shared" si="94"/>
        <v>0</v>
      </c>
      <c r="U217" s="2">
        <f t="shared" si="94"/>
        <v>0</v>
      </c>
      <c r="V217" s="2">
        <f t="shared" si="94"/>
        <v>0</v>
      </c>
      <c r="W217" s="2">
        <f t="shared" si="94"/>
        <v>0</v>
      </c>
      <c r="X217" s="2">
        <f t="shared" si="94"/>
        <v>0</v>
      </c>
      <c r="Y217" s="1"/>
    </row>
    <row r="218" spans="1:25" ht="19.899999999999999" customHeight="1" outlineLevel="5" x14ac:dyDescent="0.25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22</v>
      </c>
      <c r="F218" s="1" t="s">
        <v>23</v>
      </c>
      <c r="G218" s="1" t="s">
        <v>142</v>
      </c>
      <c r="H218" s="1" t="s">
        <v>143</v>
      </c>
      <c r="I218" s="1" t="s">
        <v>512</v>
      </c>
      <c r="J218" s="1" t="s">
        <v>513</v>
      </c>
      <c r="K218" s="1" t="s">
        <v>514</v>
      </c>
      <c r="L218" s="1" t="s">
        <v>513</v>
      </c>
      <c r="M218" s="1" t="s">
        <v>515</v>
      </c>
      <c r="N218" s="2">
        <v>573250</v>
      </c>
      <c r="O218" s="2">
        <v>387002.62</v>
      </c>
      <c r="P218" s="2">
        <v>523038.4</v>
      </c>
      <c r="Q218" s="2">
        <v>419346.2</v>
      </c>
      <c r="R218" s="2">
        <v>103692.2</v>
      </c>
      <c r="S218" s="2">
        <v>573250</v>
      </c>
      <c r="T218" s="2">
        <v>390136.58</v>
      </c>
      <c r="U218" s="2">
        <v>-12400</v>
      </c>
      <c r="V218" s="2">
        <v>94426.16</v>
      </c>
      <c r="W218" s="2">
        <v>283310.42</v>
      </c>
      <c r="X218" s="2">
        <v>513772.36</v>
      </c>
      <c r="Y218" s="1"/>
    </row>
    <row r="219" spans="1:25" ht="19.899999999999999" customHeight="1" outlineLevel="4" x14ac:dyDescent="0.25">
      <c r="J219" s="3" t="s">
        <v>1403</v>
      </c>
      <c r="N219" s="2">
        <f t="shared" ref="N219:X219" si="95">SUBTOTAL(9,N218:N218)</f>
        <v>573250</v>
      </c>
      <c r="O219" s="2">
        <f>SUBTOTAL(9,O218:O218)</f>
        <v>387002.62</v>
      </c>
      <c r="P219" s="2">
        <f t="shared" si="95"/>
        <v>523038.4</v>
      </c>
      <c r="Q219" s="2">
        <f t="shared" si="95"/>
        <v>419346.2</v>
      </c>
      <c r="R219" s="2">
        <f t="shared" si="95"/>
        <v>103692.2</v>
      </c>
      <c r="S219" s="2">
        <f t="shared" si="95"/>
        <v>573250</v>
      </c>
      <c r="T219" s="2">
        <f t="shared" si="95"/>
        <v>390136.58</v>
      </c>
      <c r="U219" s="2">
        <f t="shared" si="95"/>
        <v>-12400</v>
      </c>
      <c r="V219" s="2">
        <f t="shared" si="95"/>
        <v>94426.16</v>
      </c>
      <c r="W219" s="2">
        <f t="shared" si="95"/>
        <v>283310.42</v>
      </c>
      <c r="X219" s="2">
        <f t="shared" si="95"/>
        <v>513772.36</v>
      </c>
      <c r="Y219" s="1"/>
    </row>
    <row r="220" spans="1:25" ht="19.899999999999999" customHeight="1" outlineLevel="5" x14ac:dyDescent="0.25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22</v>
      </c>
      <c r="F220" s="1" t="s">
        <v>23</v>
      </c>
      <c r="G220" s="1" t="s">
        <v>142</v>
      </c>
      <c r="H220" s="1" t="s">
        <v>143</v>
      </c>
      <c r="I220" s="1" t="s">
        <v>516</v>
      </c>
      <c r="J220" s="1" t="s">
        <v>517</v>
      </c>
      <c r="K220" s="1" t="s">
        <v>518</v>
      </c>
      <c r="L220" s="1" t="s">
        <v>517</v>
      </c>
      <c r="M220" s="1" t="s">
        <v>519</v>
      </c>
      <c r="N220" s="2">
        <v>251248.06</v>
      </c>
      <c r="O220" s="2">
        <v>254605.17</v>
      </c>
      <c r="P220" s="2">
        <v>226208.38</v>
      </c>
      <c r="Q220" s="2">
        <v>108632.28</v>
      </c>
      <c r="R220" s="2">
        <v>117576.1</v>
      </c>
      <c r="S220" s="2">
        <v>223088.87</v>
      </c>
      <c r="T220" s="2">
        <v>351611.72</v>
      </c>
      <c r="U220" s="2">
        <v>-14.31</v>
      </c>
      <c r="V220" s="2">
        <v>214568.34</v>
      </c>
      <c r="W220" s="2">
        <v>137029.07</v>
      </c>
      <c r="X220" s="2">
        <v>323200.62</v>
      </c>
      <c r="Y220" s="1"/>
    </row>
    <row r="221" spans="1:25" ht="19.899999999999999" customHeight="1" outlineLevel="4" x14ac:dyDescent="0.25">
      <c r="J221" s="3" t="s">
        <v>1404</v>
      </c>
      <c r="N221" s="2">
        <f t="shared" ref="N221:X221" si="96">SUBTOTAL(9,N220:N220)</f>
        <v>251248.06</v>
      </c>
      <c r="O221" s="2">
        <f>SUBTOTAL(9,O220:O220)</f>
        <v>254605.17</v>
      </c>
      <c r="P221" s="2">
        <f t="shared" si="96"/>
        <v>226208.38</v>
      </c>
      <c r="Q221" s="2">
        <f t="shared" si="96"/>
        <v>108632.28</v>
      </c>
      <c r="R221" s="2">
        <f t="shared" si="96"/>
        <v>117576.1</v>
      </c>
      <c r="S221" s="2">
        <f t="shared" si="96"/>
        <v>223088.87</v>
      </c>
      <c r="T221" s="2">
        <f t="shared" si="96"/>
        <v>351611.72</v>
      </c>
      <c r="U221" s="2">
        <f t="shared" si="96"/>
        <v>-14.31</v>
      </c>
      <c r="V221" s="2">
        <f t="shared" si="96"/>
        <v>214568.34</v>
      </c>
      <c r="W221" s="2">
        <f t="shared" si="96"/>
        <v>137029.07</v>
      </c>
      <c r="X221" s="2">
        <f t="shared" si="96"/>
        <v>323200.62</v>
      </c>
      <c r="Y221" s="1"/>
    </row>
    <row r="222" spans="1:25" ht="19.899999999999999" customHeight="1" outlineLevel="5" x14ac:dyDescent="0.25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22</v>
      </c>
      <c r="F222" s="1" t="s">
        <v>23</v>
      </c>
      <c r="G222" s="1" t="s">
        <v>142</v>
      </c>
      <c r="H222" s="1" t="s">
        <v>143</v>
      </c>
      <c r="I222" s="1" t="s">
        <v>520</v>
      </c>
      <c r="J222" s="1" t="s">
        <v>521</v>
      </c>
      <c r="K222" s="1" t="s">
        <v>522</v>
      </c>
      <c r="L222" s="1" t="s">
        <v>521</v>
      </c>
      <c r="M222" s="1" t="s">
        <v>523</v>
      </c>
      <c r="N222" s="2">
        <v>2851</v>
      </c>
      <c r="O222" s="2">
        <v>10</v>
      </c>
      <c r="P222" s="2">
        <v>10</v>
      </c>
      <c r="Q222" s="2">
        <v>0</v>
      </c>
      <c r="R222" s="2">
        <v>10</v>
      </c>
      <c r="S222" s="2">
        <v>2851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1"/>
    </row>
    <row r="223" spans="1:25" ht="19.899999999999999" customHeight="1" outlineLevel="4" x14ac:dyDescent="0.25">
      <c r="J223" s="3" t="s">
        <v>1405</v>
      </c>
      <c r="N223" s="2">
        <f t="shared" ref="N223:X223" si="97">SUBTOTAL(9,N222:N222)</f>
        <v>2851</v>
      </c>
      <c r="O223" s="2">
        <f>SUBTOTAL(9,O222:O222)</f>
        <v>10</v>
      </c>
      <c r="P223" s="2">
        <f t="shared" si="97"/>
        <v>10</v>
      </c>
      <c r="Q223" s="2">
        <f t="shared" si="97"/>
        <v>0</v>
      </c>
      <c r="R223" s="2">
        <f t="shared" si="97"/>
        <v>10</v>
      </c>
      <c r="S223" s="2">
        <f t="shared" si="97"/>
        <v>2851</v>
      </c>
      <c r="T223" s="2">
        <f t="shared" si="97"/>
        <v>0</v>
      </c>
      <c r="U223" s="2">
        <f t="shared" si="97"/>
        <v>0</v>
      </c>
      <c r="V223" s="2">
        <f t="shared" si="97"/>
        <v>0</v>
      </c>
      <c r="W223" s="2">
        <f t="shared" si="97"/>
        <v>0</v>
      </c>
      <c r="X223" s="2">
        <f t="shared" si="97"/>
        <v>0</v>
      </c>
      <c r="Y223" s="1"/>
    </row>
    <row r="224" spans="1:25" ht="19.899999999999999" customHeight="1" outlineLevel="5" x14ac:dyDescent="0.25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22</v>
      </c>
      <c r="F224" s="1" t="s">
        <v>23</v>
      </c>
      <c r="G224" s="1" t="s">
        <v>142</v>
      </c>
      <c r="H224" s="1" t="s">
        <v>143</v>
      </c>
      <c r="I224" s="1" t="s">
        <v>524</v>
      </c>
      <c r="J224" s="1" t="s">
        <v>525</v>
      </c>
      <c r="K224" s="1" t="s">
        <v>526</v>
      </c>
      <c r="L224" s="1" t="s">
        <v>525</v>
      </c>
      <c r="M224" s="1" t="s">
        <v>527</v>
      </c>
      <c r="N224" s="2">
        <v>51170</v>
      </c>
      <c r="O224" s="2">
        <v>48756.08</v>
      </c>
      <c r="P224" s="2">
        <v>51152.13</v>
      </c>
      <c r="Q224" s="2">
        <v>2396.0500000000002</v>
      </c>
      <c r="R224" s="2">
        <v>48756.08</v>
      </c>
      <c r="S224" s="2">
        <v>51170</v>
      </c>
      <c r="T224" s="2">
        <v>46654.02</v>
      </c>
      <c r="U224" s="2">
        <v>-0.15</v>
      </c>
      <c r="V224" s="2">
        <v>46653.87</v>
      </c>
      <c r="W224" s="2">
        <v>-5.82076054023162E-12</v>
      </c>
      <c r="X224" s="2">
        <v>49049.919999999998</v>
      </c>
      <c r="Y224" s="1"/>
    </row>
    <row r="225" spans="1:25" ht="19.899999999999999" customHeight="1" outlineLevel="4" x14ac:dyDescent="0.25">
      <c r="J225" s="3" t="s">
        <v>1406</v>
      </c>
      <c r="N225" s="2">
        <f t="shared" ref="N225:X225" si="98">SUBTOTAL(9,N224:N224)</f>
        <v>51170</v>
      </c>
      <c r="O225" s="2">
        <f>SUBTOTAL(9,O224:O224)</f>
        <v>48756.08</v>
      </c>
      <c r="P225" s="2">
        <f t="shared" si="98"/>
        <v>51152.13</v>
      </c>
      <c r="Q225" s="2">
        <f t="shared" si="98"/>
        <v>2396.0500000000002</v>
      </c>
      <c r="R225" s="2">
        <f t="shared" si="98"/>
        <v>48756.08</v>
      </c>
      <c r="S225" s="2">
        <f t="shared" si="98"/>
        <v>51170</v>
      </c>
      <c r="T225" s="2">
        <f t="shared" si="98"/>
        <v>46654.02</v>
      </c>
      <c r="U225" s="2">
        <f t="shared" si="98"/>
        <v>-0.15</v>
      </c>
      <c r="V225" s="2">
        <f t="shared" si="98"/>
        <v>46653.87</v>
      </c>
      <c r="W225" s="2">
        <f t="shared" si="98"/>
        <v>-5.82076054023162E-12</v>
      </c>
      <c r="X225" s="2">
        <f t="shared" si="98"/>
        <v>49049.919999999998</v>
      </c>
      <c r="Y225" s="1"/>
    </row>
    <row r="226" spans="1:25" ht="19.899999999999999" customHeight="1" outlineLevel="5" x14ac:dyDescent="0.25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22</v>
      </c>
      <c r="F226" s="1" t="s">
        <v>23</v>
      </c>
      <c r="G226" s="1" t="s">
        <v>142</v>
      </c>
      <c r="H226" s="1" t="s">
        <v>143</v>
      </c>
      <c r="I226" s="1" t="s">
        <v>528</v>
      </c>
      <c r="J226" s="1" t="s">
        <v>529</v>
      </c>
      <c r="K226" s="1" t="s">
        <v>530</v>
      </c>
      <c r="L226" s="1" t="s">
        <v>529</v>
      </c>
      <c r="M226" s="1" t="s">
        <v>531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1"/>
    </row>
    <row r="227" spans="1:25" ht="19.899999999999999" customHeight="1" outlineLevel="4" x14ac:dyDescent="0.25">
      <c r="J227" s="3" t="s">
        <v>1407</v>
      </c>
      <c r="N227" s="2">
        <f t="shared" ref="N227:X227" si="99">SUBTOTAL(9,N226:N226)</f>
        <v>0</v>
      </c>
      <c r="O227" s="2">
        <f>SUBTOTAL(9,O226:O226)</f>
        <v>0</v>
      </c>
      <c r="P227" s="2">
        <f t="shared" si="99"/>
        <v>0</v>
      </c>
      <c r="Q227" s="2">
        <f t="shared" si="99"/>
        <v>0</v>
      </c>
      <c r="R227" s="2">
        <f t="shared" si="99"/>
        <v>0</v>
      </c>
      <c r="S227" s="2">
        <f t="shared" si="99"/>
        <v>0</v>
      </c>
      <c r="T227" s="2">
        <f t="shared" si="99"/>
        <v>0</v>
      </c>
      <c r="U227" s="2">
        <f t="shared" si="99"/>
        <v>0</v>
      </c>
      <c r="V227" s="2">
        <f t="shared" si="99"/>
        <v>0</v>
      </c>
      <c r="W227" s="2">
        <f t="shared" si="99"/>
        <v>0</v>
      </c>
      <c r="X227" s="2">
        <f t="shared" si="99"/>
        <v>0</v>
      </c>
      <c r="Y227" s="1"/>
    </row>
    <row r="228" spans="1:25" ht="19.899999999999999" customHeight="1" outlineLevel="5" x14ac:dyDescent="0.25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22</v>
      </c>
      <c r="F228" s="1" t="s">
        <v>23</v>
      </c>
      <c r="G228" s="1" t="s">
        <v>142</v>
      </c>
      <c r="H228" s="1" t="s">
        <v>143</v>
      </c>
      <c r="I228" s="1" t="s">
        <v>532</v>
      </c>
      <c r="J228" s="1" t="s">
        <v>533</v>
      </c>
      <c r="K228" s="1" t="s">
        <v>534</v>
      </c>
      <c r="L228" s="1" t="s">
        <v>533</v>
      </c>
      <c r="M228" s="1" t="s">
        <v>535</v>
      </c>
      <c r="N228" s="2">
        <v>1503057.81</v>
      </c>
      <c r="O228" s="2">
        <v>818754.65</v>
      </c>
      <c r="P228" s="2">
        <v>904429.51</v>
      </c>
      <c r="Q228" s="2">
        <v>374382.66</v>
      </c>
      <c r="R228" s="2">
        <v>530046.85</v>
      </c>
      <c r="S228" s="2">
        <v>1495057.81</v>
      </c>
      <c r="T228" s="2">
        <v>953743.65</v>
      </c>
      <c r="U228" s="2">
        <v>-100181.05</v>
      </c>
      <c r="V228" s="2">
        <v>564854.80000000005</v>
      </c>
      <c r="W228" s="2">
        <v>288707.8</v>
      </c>
      <c r="X228" s="2">
        <v>939237.46</v>
      </c>
      <c r="Y228" s="1"/>
    </row>
    <row r="229" spans="1:25" ht="19.899999999999999" customHeight="1" outlineLevel="5" x14ac:dyDescent="0.25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22</v>
      </c>
      <c r="F229" s="1" t="s">
        <v>23</v>
      </c>
      <c r="G229" s="1" t="s">
        <v>142</v>
      </c>
      <c r="H229" s="1" t="s">
        <v>143</v>
      </c>
      <c r="I229" s="1" t="s">
        <v>532</v>
      </c>
      <c r="J229" s="1" t="s">
        <v>533</v>
      </c>
      <c r="K229" s="1" t="s">
        <v>536</v>
      </c>
      <c r="L229" s="1" t="s">
        <v>537</v>
      </c>
      <c r="M229" s="1" t="s">
        <v>538</v>
      </c>
      <c r="N229" s="2">
        <v>189650.55</v>
      </c>
      <c r="O229" s="2">
        <v>85224</v>
      </c>
      <c r="P229" s="2">
        <v>92470.91</v>
      </c>
      <c r="Q229" s="2">
        <v>10864.71</v>
      </c>
      <c r="R229" s="2">
        <v>81606.2</v>
      </c>
      <c r="S229" s="2">
        <v>189650.55</v>
      </c>
      <c r="T229" s="2">
        <v>125243.5</v>
      </c>
      <c r="U229" s="2">
        <v>-383.86</v>
      </c>
      <c r="V229" s="2">
        <v>121241.84</v>
      </c>
      <c r="W229" s="2">
        <v>3617.7999999999902</v>
      </c>
      <c r="X229" s="2">
        <v>132106.54999999999</v>
      </c>
      <c r="Y229" s="1"/>
    </row>
    <row r="230" spans="1:25" ht="19.899999999999999" customHeight="1" outlineLevel="5" x14ac:dyDescent="0.25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22</v>
      </c>
      <c r="F230" s="1" t="s">
        <v>23</v>
      </c>
      <c r="G230" s="1" t="s">
        <v>142</v>
      </c>
      <c r="H230" s="1" t="s">
        <v>143</v>
      </c>
      <c r="I230" s="1" t="s">
        <v>532</v>
      </c>
      <c r="J230" s="1" t="s">
        <v>533</v>
      </c>
      <c r="K230" s="1" t="s">
        <v>539</v>
      </c>
      <c r="L230" s="1" t="s">
        <v>540</v>
      </c>
      <c r="M230" s="1" t="s">
        <v>541</v>
      </c>
      <c r="N230" s="2">
        <v>155131.35</v>
      </c>
      <c r="O230" s="2">
        <v>23336.16</v>
      </c>
      <c r="P230" s="2">
        <v>68392.19</v>
      </c>
      <c r="Q230" s="2">
        <v>52744.23</v>
      </c>
      <c r="R230" s="2">
        <v>15647.96</v>
      </c>
      <c r="S230" s="2">
        <v>155131.35</v>
      </c>
      <c r="T230" s="2">
        <v>18208.38</v>
      </c>
      <c r="U230" s="2">
        <v>-3756.53</v>
      </c>
      <c r="V230" s="2">
        <v>6763.65</v>
      </c>
      <c r="W230" s="2">
        <v>7688.2</v>
      </c>
      <c r="X230" s="2">
        <v>59507.88</v>
      </c>
      <c r="Y230" s="1"/>
    </row>
    <row r="231" spans="1:25" ht="19.899999999999999" customHeight="1" outlineLevel="5" x14ac:dyDescent="0.25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22</v>
      </c>
      <c r="F231" s="1" t="s">
        <v>23</v>
      </c>
      <c r="G231" s="1" t="s">
        <v>142</v>
      </c>
      <c r="H231" s="1" t="s">
        <v>143</v>
      </c>
      <c r="I231" s="1" t="s">
        <v>532</v>
      </c>
      <c r="J231" s="1" t="s">
        <v>533</v>
      </c>
      <c r="K231" s="1" t="s">
        <v>542</v>
      </c>
      <c r="L231" s="1" t="s">
        <v>543</v>
      </c>
      <c r="M231" s="1" t="s">
        <v>544</v>
      </c>
      <c r="N231" s="2">
        <v>13562</v>
      </c>
      <c r="O231" s="2">
        <v>0</v>
      </c>
      <c r="P231" s="2">
        <v>1062</v>
      </c>
      <c r="Q231" s="2">
        <v>1062</v>
      </c>
      <c r="R231" s="2">
        <v>0</v>
      </c>
      <c r="S231" s="2">
        <v>13562</v>
      </c>
      <c r="T231" s="2">
        <v>1020</v>
      </c>
      <c r="U231" s="2">
        <v>0</v>
      </c>
      <c r="V231" s="2">
        <v>1020</v>
      </c>
      <c r="W231" s="2">
        <v>0</v>
      </c>
      <c r="X231" s="2">
        <v>2082</v>
      </c>
      <c r="Y231" s="1"/>
    </row>
    <row r="232" spans="1:25" ht="19.899999999999999" customHeight="1" outlineLevel="4" x14ac:dyDescent="0.25">
      <c r="J232" s="3" t="s">
        <v>1408</v>
      </c>
      <c r="N232" s="2">
        <f t="shared" ref="N232:X232" si="100">SUBTOTAL(9,N228:N231)</f>
        <v>1861401.7100000002</v>
      </c>
      <c r="O232" s="2">
        <f>SUBTOTAL(9,O228:O231)</f>
        <v>927314.81</v>
      </c>
      <c r="P232" s="2">
        <f t="shared" si="100"/>
        <v>1066354.6100000001</v>
      </c>
      <c r="Q232" s="2">
        <f t="shared" si="100"/>
        <v>439053.6</v>
      </c>
      <c r="R232" s="2">
        <f t="shared" si="100"/>
        <v>627301.00999999989</v>
      </c>
      <c r="S232" s="2">
        <f t="shared" si="100"/>
        <v>1853401.7100000002</v>
      </c>
      <c r="T232" s="2">
        <f t="shared" si="100"/>
        <v>1098215.5299999998</v>
      </c>
      <c r="U232" s="2">
        <f t="shared" si="100"/>
        <v>-104321.44</v>
      </c>
      <c r="V232" s="2">
        <f t="shared" si="100"/>
        <v>693880.29</v>
      </c>
      <c r="W232" s="2">
        <f t="shared" si="100"/>
        <v>300013.8</v>
      </c>
      <c r="X232" s="2">
        <f t="shared" si="100"/>
        <v>1132933.8899999999</v>
      </c>
      <c r="Y232" s="1"/>
    </row>
    <row r="233" spans="1:25" ht="19.899999999999999" customHeight="1" outlineLevel="5" x14ac:dyDescent="0.25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22</v>
      </c>
      <c r="F233" s="1" t="s">
        <v>23</v>
      </c>
      <c r="G233" s="1" t="s">
        <v>142</v>
      </c>
      <c r="H233" s="1" t="s">
        <v>143</v>
      </c>
      <c r="I233" s="1" t="s">
        <v>545</v>
      </c>
      <c r="J233" s="1" t="s">
        <v>546</v>
      </c>
      <c r="K233" s="1" t="s">
        <v>547</v>
      </c>
      <c r="L233" s="1" t="s">
        <v>546</v>
      </c>
      <c r="M233" s="1" t="s">
        <v>548</v>
      </c>
      <c r="N233" s="2">
        <v>739541.16</v>
      </c>
      <c r="O233" s="2">
        <v>0.01</v>
      </c>
      <c r="P233" s="2">
        <v>418501.98</v>
      </c>
      <c r="Q233" s="2">
        <v>418501.98</v>
      </c>
      <c r="R233" s="2">
        <v>0</v>
      </c>
      <c r="S233" s="2">
        <v>739541.16</v>
      </c>
      <c r="T233" s="2">
        <v>0.55000000000000004</v>
      </c>
      <c r="U233" s="2">
        <v>-0.54</v>
      </c>
      <c r="V233" s="2">
        <v>0</v>
      </c>
      <c r="W233" s="2">
        <v>0.01</v>
      </c>
      <c r="X233" s="2">
        <v>418501.98</v>
      </c>
      <c r="Y233" s="1"/>
    </row>
    <row r="234" spans="1:25" ht="19.899999999999999" customHeight="1" outlineLevel="4" x14ac:dyDescent="0.25">
      <c r="J234" s="3" t="s">
        <v>1409</v>
      </c>
      <c r="N234" s="2">
        <f t="shared" ref="N234:X234" si="101">SUBTOTAL(9,N233:N233)</f>
        <v>739541.16</v>
      </c>
      <c r="O234" s="2">
        <f>SUBTOTAL(9,O233:O233)</f>
        <v>0.01</v>
      </c>
      <c r="P234" s="2">
        <f t="shared" si="101"/>
        <v>418501.98</v>
      </c>
      <c r="Q234" s="2">
        <f t="shared" si="101"/>
        <v>418501.98</v>
      </c>
      <c r="R234" s="2">
        <f t="shared" si="101"/>
        <v>0</v>
      </c>
      <c r="S234" s="2">
        <f t="shared" si="101"/>
        <v>739541.16</v>
      </c>
      <c r="T234" s="2">
        <f t="shared" si="101"/>
        <v>0.55000000000000004</v>
      </c>
      <c r="U234" s="2">
        <f t="shared" si="101"/>
        <v>-0.54</v>
      </c>
      <c r="V234" s="2">
        <f t="shared" si="101"/>
        <v>0</v>
      </c>
      <c r="W234" s="2">
        <f t="shared" si="101"/>
        <v>0.01</v>
      </c>
      <c r="X234" s="2">
        <f t="shared" si="101"/>
        <v>418501.98</v>
      </c>
      <c r="Y234" s="1"/>
    </row>
    <row r="235" spans="1:25" ht="19.899999999999999" customHeight="1" outlineLevel="5" x14ac:dyDescent="0.25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22</v>
      </c>
      <c r="F235" s="1" t="s">
        <v>23</v>
      </c>
      <c r="G235" s="1" t="s">
        <v>142</v>
      </c>
      <c r="H235" s="1" t="s">
        <v>143</v>
      </c>
      <c r="I235" s="1" t="s">
        <v>549</v>
      </c>
      <c r="J235" s="1" t="s">
        <v>550</v>
      </c>
      <c r="K235" s="1" t="s">
        <v>551</v>
      </c>
      <c r="L235" s="1" t="s">
        <v>550</v>
      </c>
      <c r="M235" s="1" t="s">
        <v>552</v>
      </c>
      <c r="N235" s="2">
        <v>165000</v>
      </c>
      <c r="O235" s="2">
        <v>10</v>
      </c>
      <c r="P235" s="2">
        <v>144109.18</v>
      </c>
      <c r="Q235" s="2">
        <v>144109.18</v>
      </c>
      <c r="R235" s="2">
        <v>0</v>
      </c>
      <c r="S235" s="2">
        <v>165000</v>
      </c>
      <c r="T235" s="2">
        <v>10</v>
      </c>
      <c r="U235" s="2">
        <v>0</v>
      </c>
      <c r="V235" s="2">
        <v>0</v>
      </c>
      <c r="W235" s="2">
        <v>10</v>
      </c>
      <c r="X235" s="2">
        <v>144109.18</v>
      </c>
      <c r="Y235" s="1"/>
    </row>
    <row r="236" spans="1:25" ht="19.899999999999999" customHeight="1" outlineLevel="4" x14ac:dyDescent="0.25">
      <c r="J236" s="3" t="s">
        <v>1410</v>
      </c>
      <c r="N236" s="2">
        <f t="shared" ref="N236:X236" si="102">SUBTOTAL(9,N235:N235)</f>
        <v>165000</v>
      </c>
      <c r="O236" s="2">
        <f>SUBTOTAL(9,O235:O235)</f>
        <v>10</v>
      </c>
      <c r="P236" s="2">
        <f t="shared" si="102"/>
        <v>144109.18</v>
      </c>
      <c r="Q236" s="2">
        <f t="shared" si="102"/>
        <v>144109.18</v>
      </c>
      <c r="R236" s="2">
        <f t="shared" si="102"/>
        <v>0</v>
      </c>
      <c r="S236" s="2">
        <f t="shared" si="102"/>
        <v>165000</v>
      </c>
      <c r="T236" s="2">
        <f t="shared" si="102"/>
        <v>10</v>
      </c>
      <c r="U236" s="2">
        <f t="shared" si="102"/>
        <v>0</v>
      </c>
      <c r="V236" s="2">
        <f t="shared" si="102"/>
        <v>0</v>
      </c>
      <c r="W236" s="2">
        <f t="shared" si="102"/>
        <v>10</v>
      </c>
      <c r="X236" s="2">
        <f t="shared" si="102"/>
        <v>144109.18</v>
      </c>
      <c r="Y236" s="1"/>
    </row>
    <row r="237" spans="1:25" ht="19.899999999999999" customHeight="1" outlineLevel="5" x14ac:dyDescent="0.25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22</v>
      </c>
      <c r="F237" s="1" t="s">
        <v>23</v>
      </c>
      <c r="G237" s="1" t="s">
        <v>142</v>
      </c>
      <c r="H237" s="1" t="s">
        <v>143</v>
      </c>
      <c r="I237" s="1" t="s">
        <v>553</v>
      </c>
      <c r="J237" s="1" t="s">
        <v>554</v>
      </c>
      <c r="K237" s="1" t="s">
        <v>555</v>
      </c>
      <c r="L237" s="1" t="s">
        <v>554</v>
      </c>
      <c r="M237" s="1" t="s">
        <v>556</v>
      </c>
      <c r="N237" s="2">
        <v>565835.25</v>
      </c>
      <c r="O237" s="2">
        <v>4100.7800000000198</v>
      </c>
      <c r="P237" s="2">
        <v>540355.9</v>
      </c>
      <c r="Q237" s="2">
        <v>539736.13</v>
      </c>
      <c r="R237" s="2">
        <v>619.77000000001897</v>
      </c>
      <c r="S237" s="2">
        <v>565835.25</v>
      </c>
      <c r="T237" s="2">
        <v>19797.669999999998</v>
      </c>
      <c r="U237" s="2">
        <v>-16316.66</v>
      </c>
      <c r="V237" s="2">
        <v>0</v>
      </c>
      <c r="W237" s="2">
        <v>3481.01</v>
      </c>
      <c r="X237" s="2">
        <v>539736.13</v>
      </c>
      <c r="Y237" s="1"/>
    </row>
    <row r="238" spans="1:25" ht="19.899999999999999" customHeight="1" outlineLevel="4" x14ac:dyDescent="0.25">
      <c r="J238" s="3" t="s">
        <v>1411</v>
      </c>
      <c r="N238" s="2">
        <f t="shared" ref="N238:X238" si="103">SUBTOTAL(9,N237:N237)</f>
        <v>565835.25</v>
      </c>
      <c r="O238" s="2">
        <f>SUBTOTAL(9,O237:O237)</f>
        <v>4100.7800000000198</v>
      </c>
      <c r="P238" s="2">
        <f t="shared" si="103"/>
        <v>540355.9</v>
      </c>
      <c r="Q238" s="2">
        <f t="shared" si="103"/>
        <v>539736.13</v>
      </c>
      <c r="R238" s="2">
        <f t="shared" si="103"/>
        <v>619.77000000001897</v>
      </c>
      <c r="S238" s="2">
        <f t="shared" si="103"/>
        <v>565835.25</v>
      </c>
      <c r="T238" s="2">
        <f t="shared" si="103"/>
        <v>19797.669999999998</v>
      </c>
      <c r="U238" s="2">
        <f t="shared" si="103"/>
        <v>-16316.66</v>
      </c>
      <c r="V238" s="2">
        <f t="shared" si="103"/>
        <v>0</v>
      </c>
      <c r="W238" s="2">
        <f t="shared" si="103"/>
        <v>3481.01</v>
      </c>
      <c r="X238" s="2">
        <f t="shared" si="103"/>
        <v>539736.13</v>
      </c>
      <c r="Y238" s="1"/>
    </row>
    <row r="239" spans="1:25" ht="19.899999999999999" customHeight="1" outlineLevel="5" x14ac:dyDescent="0.25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22</v>
      </c>
      <c r="F239" s="1" t="s">
        <v>23</v>
      </c>
      <c r="G239" s="1" t="s">
        <v>142</v>
      </c>
      <c r="H239" s="1" t="s">
        <v>143</v>
      </c>
      <c r="I239" s="1" t="s">
        <v>557</v>
      </c>
      <c r="J239" s="1" t="s">
        <v>558</v>
      </c>
      <c r="K239" s="1" t="s">
        <v>559</v>
      </c>
      <c r="L239" s="1" t="s">
        <v>558</v>
      </c>
      <c r="M239" s="1" t="s">
        <v>560</v>
      </c>
      <c r="N239" s="2">
        <v>285711.2</v>
      </c>
      <c r="O239" s="2">
        <v>-1.1596057447604799E-11</v>
      </c>
      <c r="P239" s="2">
        <v>139605.20000000001</v>
      </c>
      <c r="Q239" s="2">
        <v>139605.20000000001</v>
      </c>
      <c r="R239" s="2">
        <v>-1.1596057447604799E-11</v>
      </c>
      <c r="S239" s="2">
        <v>285711.2</v>
      </c>
      <c r="T239" s="2">
        <v>0</v>
      </c>
      <c r="U239" s="2">
        <v>0</v>
      </c>
      <c r="V239" s="2">
        <v>0</v>
      </c>
      <c r="W239" s="2">
        <v>0</v>
      </c>
      <c r="X239" s="2">
        <v>139605.20000000001</v>
      </c>
      <c r="Y239" s="1"/>
    </row>
    <row r="240" spans="1:25" ht="19.899999999999999" customHeight="1" outlineLevel="4" x14ac:dyDescent="0.25">
      <c r="J240" s="3" t="s">
        <v>1412</v>
      </c>
      <c r="N240" s="2">
        <f t="shared" ref="N240:X240" si="104">SUBTOTAL(9,N239:N239)</f>
        <v>285711.2</v>
      </c>
      <c r="O240" s="2">
        <f>SUBTOTAL(9,O239:O239)</f>
        <v>-1.1596057447604799E-11</v>
      </c>
      <c r="P240" s="2">
        <f t="shared" si="104"/>
        <v>139605.20000000001</v>
      </c>
      <c r="Q240" s="2">
        <f t="shared" si="104"/>
        <v>139605.20000000001</v>
      </c>
      <c r="R240" s="2">
        <f t="shared" si="104"/>
        <v>-1.1596057447604799E-11</v>
      </c>
      <c r="S240" s="2">
        <f t="shared" si="104"/>
        <v>285711.2</v>
      </c>
      <c r="T240" s="2">
        <f t="shared" si="104"/>
        <v>0</v>
      </c>
      <c r="U240" s="2">
        <f t="shared" si="104"/>
        <v>0</v>
      </c>
      <c r="V240" s="2">
        <f t="shared" si="104"/>
        <v>0</v>
      </c>
      <c r="W240" s="2">
        <f t="shared" si="104"/>
        <v>0</v>
      </c>
      <c r="X240" s="2">
        <f t="shared" si="104"/>
        <v>139605.20000000001</v>
      </c>
      <c r="Y240" s="1"/>
    </row>
    <row r="241" spans="1:25" ht="19.899999999999999" customHeight="1" outlineLevel="5" x14ac:dyDescent="0.25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22</v>
      </c>
      <c r="F241" s="1" t="s">
        <v>23</v>
      </c>
      <c r="G241" s="1" t="s">
        <v>142</v>
      </c>
      <c r="H241" s="1" t="s">
        <v>143</v>
      </c>
      <c r="I241" s="1" t="s">
        <v>561</v>
      </c>
      <c r="J241" s="1" t="s">
        <v>562</v>
      </c>
      <c r="K241" s="1" t="s">
        <v>563</v>
      </c>
      <c r="L241" s="1" t="s">
        <v>562</v>
      </c>
      <c r="M241" s="1" t="s">
        <v>564</v>
      </c>
      <c r="N241" s="2">
        <v>613.91999999999996</v>
      </c>
      <c r="O241" s="2">
        <v>0</v>
      </c>
      <c r="P241" s="2">
        <v>453.92</v>
      </c>
      <c r="Q241" s="2">
        <v>453.92</v>
      </c>
      <c r="R241" s="2">
        <v>0</v>
      </c>
      <c r="S241" s="2">
        <v>613.91999999999996</v>
      </c>
      <c r="T241" s="2">
        <v>0</v>
      </c>
      <c r="U241" s="2">
        <v>0</v>
      </c>
      <c r="V241" s="2">
        <v>0</v>
      </c>
      <c r="W241" s="2">
        <v>0</v>
      </c>
      <c r="X241" s="2">
        <v>453.92</v>
      </c>
      <c r="Y241" s="1"/>
    </row>
    <row r="242" spans="1:25" ht="19.899999999999999" customHeight="1" outlineLevel="4" x14ac:dyDescent="0.25">
      <c r="J242" s="3" t="s">
        <v>1413</v>
      </c>
      <c r="N242" s="2">
        <f t="shared" ref="N242:X242" si="105">SUBTOTAL(9,N241:N241)</f>
        <v>613.91999999999996</v>
      </c>
      <c r="O242" s="2">
        <f>SUBTOTAL(9,O241:O241)</f>
        <v>0</v>
      </c>
      <c r="P242" s="2">
        <f t="shared" si="105"/>
        <v>453.92</v>
      </c>
      <c r="Q242" s="2">
        <f t="shared" si="105"/>
        <v>453.92</v>
      </c>
      <c r="R242" s="2">
        <f t="shared" si="105"/>
        <v>0</v>
      </c>
      <c r="S242" s="2">
        <f t="shared" si="105"/>
        <v>613.91999999999996</v>
      </c>
      <c r="T242" s="2">
        <f t="shared" si="105"/>
        <v>0</v>
      </c>
      <c r="U242" s="2">
        <f t="shared" si="105"/>
        <v>0</v>
      </c>
      <c r="V242" s="2">
        <f t="shared" si="105"/>
        <v>0</v>
      </c>
      <c r="W242" s="2">
        <f t="shared" si="105"/>
        <v>0</v>
      </c>
      <c r="X242" s="2">
        <f t="shared" si="105"/>
        <v>453.92</v>
      </c>
      <c r="Y242" s="1"/>
    </row>
    <row r="243" spans="1:25" ht="19.899999999999999" customHeight="1" outlineLevel="5" x14ac:dyDescent="0.25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22</v>
      </c>
      <c r="F243" s="1" t="s">
        <v>23</v>
      </c>
      <c r="G243" s="1" t="s">
        <v>142</v>
      </c>
      <c r="H243" s="1" t="s">
        <v>143</v>
      </c>
      <c r="I243" s="1" t="s">
        <v>565</v>
      </c>
      <c r="J243" s="1" t="s">
        <v>566</v>
      </c>
      <c r="K243" s="1" t="s">
        <v>567</v>
      </c>
      <c r="L243" s="1" t="s">
        <v>568</v>
      </c>
      <c r="M243" s="1" t="s">
        <v>569</v>
      </c>
      <c r="N243" s="2">
        <v>229580.63</v>
      </c>
      <c r="O243" s="2">
        <v>-1.3642420526593899E-12</v>
      </c>
      <c r="P243" s="2">
        <v>145592.95000000001</v>
      </c>
      <c r="Q243" s="2">
        <v>145592.95000000001</v>
      </c>
      <c r="R243" s="2">
        <v>-1.3642420526593899E-12</v>
      </c>
      <c r="S243" s="2">
        <v>223938.23</v>
      </c>
      <c r="T243" s="2">
        <v>0</v>
      </c>
      <c r="U243" s="2">
        <v>0</v>
      </c>
      <c r="V243" s="2">
        <v>0</v>
      </c>
      <c r="W243" s="2">
        <v>0</v>
      </c>
      <c r="X243" s="2">
        <v>145592.95000000001</v>
      </c>
      <c r="Y243" s="1"/>
    </row>
    <row r="244" spans="1:25" ht="19.899999999999999" customHeight="1" outlineLevel="5" x14ac:dyDescent="0.25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22</v>
      </c>
      <c r="F244" s="1" t="s">
        <v>23</v>
      </c>
      <c r="G244" s="1" t="s">
        <v>142</v>
      </c>
      <c r="H244" s="1" t="s">
        <v>143</v>
      </c>
      <c r="I244" s="1" t="s">
        <v>565</v>
      </c>
      <c r="J244" s="1" t="s">
        <v>566</v>
      </c>
      <c r="K244" s="1" t="s">
        <v>570</v>
      </c>
      <c r="L244" s="1" t="s">
        <v>571</v>
      </c>
      <c r="M244" s="1" t="s">
        <v>572</v>
      </c>
      <c r="N244" s="2">
        <v>42664.91</v>
      </c>
      <c r="O244" s="2">
        <v>-2.2737367544323201E-13</v>
      </c>
      <c r="P244" s="2">
        <v>34416.5</v>
      </c>
      <c r="Q244" s="2">
        <v>34416.5</v>
      </c>
      <c r="R244" s="2">
        <v>-2.2737367544323201E-13</v>
      </c>
      <c r="S244" s="2">
        <v>41074.51</v>
      </c>
      <c r="T244" s="2">
        <v>0</v>
      </c>
      <c r="U244" s="2">
        <v>0</v>
      </c>
      <c r="V244" s="2">
        <v>0</v>
      </c>
      <c r="W244" s="2">
        <v>0</v>
      </c>
      <c r="X244" s="2">
        <v>34416.5</v>
      </c>
      <c r="Y244" s="1"/>
    </row>
    <row r="245" spans="1:25" ht="19.899999999999999" customHeight="1" outlineLevel="4" x14ac:dyDescent="0.25">
      <c r="J245" s="3" t="s">
        <v>1414</v>
      </c>
      <c r="N245" s="2">
        <f t="shared" ref="N245:X245" si="106">SUBTOTAL(9,N243:N244)</f>
        <v>272245.54000000004</v>
      </c>
      <c r="O245" s="2">
        <f>SUBTOTAL(9,O243:O244)</f>
        <v>-1.591615728102622E-12</v>
      </c>
      <c r="P245" s="2">
        <f t="shared" si="106"/>
        <v>180009.45</v>
      </c>
      <c r="Q245" s="2">
        <f t="shared" si="106"/>
        <v>180009.45</v>
      </c>
      <c r="R245" s="2">
        <f t="shared" si="106"/>
        <v>-1.591615728102622E-12</v>
      </c>
      <c r="S245" s="2">
        <f t="shared" si="106"/>
        <v>265012.74</v>
      </c>
      <c r="T245" s="2">
        <f t="shared" si="106"/>
        <v>0</v>
      </c>
      <c r="U245" s="2">
        <f t="shared" si="106"/>
        <v>0</v>
      </c>
      <c r="V245" s="2">
        <f t="shared" si="106"/>
        <v>0</v>
      </c>
      <c r="W245" s="2">
        <f t="shared" si="106"/>
        <v>0</v>
      </c>
      <c r="X245" s="2">
        <f t="shared" si="106"/>
        <v>180009.45</v>
      </c>
      <c r="Y245" s="1"/>
    </row>
    <row r="246" spans="1:25" ht="19.899999999999999" customHeight="1" outlineLevel="3" x14ac:dyDescent="0.25">
      <c r="H246" s="3" t="s">
        <v>1296</v>
      </c>
      <c r="N246" s="2">
        <f t="shared" ref="N246:X246" si="107">SUBTOTAL(9,N55:N244)</f>
        <v>84904391.759999976</v>
      </c>
      <c r="O246" s="2">
        <f>SUBTOTAL(9,O55:O244)</f>
        <v>35294511.599999994</v>
      </c>
      <c r="P246" s="2">
        <f t="shared" si="107"/>
        <v>63144902.649999999</v>
      </c>
      <c r="Q246" s="2">
        <f t="shared" si="107"/>
        <v>36076265.630000003</v>
      </c>
      <c r="R246" s="2">
        <f t="shared" si="107"/>
        <v>27068637.020000007</v>
      </c>
      <c r="S246" s="2">
        <f t="shared" si="107"/>
        <v>76048007.560000017</v>
      </c>
      <c r="T246" s="2">
        <f t="shared" si="107"/>
        <v>27087338.960000001</v>
      </c>
      <c r="U246" s="2">
        <f t="shared" si="107"/>
        <v>-1417489.38</v>
      </c>
      <c r="V246" s="2">
        <f t="shared" si="107"/>
        <v>17443974.999999996</v>
      </c>
      <c r="W246" s="2">
        <f t="shared" si="107"/>
        <v>8225874.580000001</v>
      </c>
      <c r="X246" s="2">
        <f t="shared" si="107"/>
        <v>53520240.63000004</v>
      </c>
      <c r="Y246" s="1"/>
    </row>
    <row r="247" spans="1:25" ht="19.899999999999999" customHeight="1" outlineLevel="2" x14ac:dyDescent="0.25">
      <c r="F247" s="3" t="s">
        <v>1286</v>
      </c>
      <c r="N247" s="2">
        <f t="shared" ref="N247:X247" si="108">SUBTOTAL(9,N3:N244)</f>
        <v>261644818.31999996</v>
      </c>
      <c r="O247" s="2">
        <f>SUBTOTAL(9,O3:O244)</f>
        <v>45683158.229999997</v>
      </c>
      <c r="P247" s="2">
        <f t="shared" si="108"/>
        <v>224578100.11000004</v>
      </c>
      <c r="Q247" s="2">
        <f t="shared" si="108"/>
        <v>188161259.39000002</v>
      </c>
      <c r="R247" s="2">
        <f t="shared" si="108"/>
        <v>36416840.720000021</v>
      </c>
      <c r="S247" s="2">
        <f t="shared" si="108"/>
        <v>252617174.11999997</v>
      </c>
      <c r="T247" s="2">
        <f t="shared" si="108"/>
        <v>35418984.20000001</v>
      </c>
      <c r="U247" s="2">
        <f t="shared" si="108"/>
        <v>-2951034.2499999981</v>
      </c>
      <c r="V247" s="2">
        <f t="shared" si="108"/>
        <v>23201632.440000001</v>
      </c>
      <c r="W247" s="2">
        <f t="shared" si="108"/>
        <v>9266317.5100000016</v>
      </c>
      <c r="X247" s="2">
        <f t="shared" si="108"/>
        <v>211362891.83000001</v>
      </c>
      <c r="Y247" s="1"/>
    </row>
    <row r="248" spans="1:25" ht="19.899999999999999" customHeight="1" outlineLevel="5" x14ac:dyDescent="0.25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573</v>
      </c>
      <c r="F248" s="1" t="s">
        <v>574</v>
      </c>
      <c r="G248" s="1" t="s">
        <v>575</v>
      </c>
      <c r="H248" s="1" t="s">
        <v>576</v>
      </c>
      <c r="I248" s="1" t="s">
        <v>577</v>
      </c>
      <c r="J248" s="1" t="s">
        <v>578</v>
      </c>
      <c r="K248" s="1" t="s">
        <v>579</v>
      </c>
      <c r="L248" s="1" t="s">
        <v>580</v>
      </c>
      <c r="M248" s="1" t="s">
        <v>581</v>
      </c>
      <c r="N248" s="2">
        <v>4955480.67</v>
      </c>
      <c r="O248" s="2">
        <v>408343.68</v>
      </c>
      <c r="P248" s="2">
        <v>2455670.6800000002</v>
      </c>
      <c r="Q248" s="2">
        <v>2066898.09</v>
      </c>
      <c r="R248" s="2">
        <v>388772.59</v>
      </c>
      <c r="S248" s="2">
        <v>4950520.67</v>
      </c>
      <c r="T248" s="2">
        <v>319928.90999999997</v>
      </c>
      <c r="U248" s="2">
        <v>-65119.72</v>
      </c>
      <c r="V248" s="2">
        <v>235238.1</v>
      </c>
      <c r="W248" s="2">
        <v>19571.09</v>
      </c>
      <c r="X248" s="2">
        <v>2302136.19</v>
      </c>
      <c r="Y248" s="1"/>
    </row>
    <row r="249" spans="1:25" ht="19.899999999999999" customHeight="1" outlineLevel="5" x14ac:dyDescent="0.25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573</v>
      </c>
      <c r="F249" s="1" t="s">
        <v>574</v>
      </c>
      <c r="G249" s="1" t="s">
        <v>575</v>
      </c>
      <c r="H249" s="1" t="s">
        <v>576</v>
      </c>
      <c r="I249" s="1" t="s">
        <v>577</v>
      </c>
      <c r="J249" s="1" t="s">
        <v>578</v>
      </c>
      <c r="K249" s="1" t="s">
        <v>582</v>
      </c>
      <c r="L249" s="1" t="s">
        <v>583</v>
      </c>
      <c r="M249" s="1" t="s">
        <v>584</v>
      </c>
      <c r="N249" s="2">
        <v>2030441.8</v>
      </c>
      <c r="O249" s="2">
        <v>118860.62</v>
      </c>
      <c r="P249" s="2">
        <v>1017626.86</v>
      </c>
      <c r="Q249" s="2">
        <v>898767.05</v>
      </c>
      <c r="R249" s="2">
        <v>118859.81</v>
      </c>
      <c r="S249" s="2">
        <v>2029769.8</v>
      </c>
      <c r="T249" s="2">
        <v>192429.63</v>
      </c>
      <c r="U249" s="2">
        <v>-35898.629999999997</v>
      </c>
      <c r="V249" s="2">
        <v>156530.19</v>
      </c>
      <c r="W249" s="2">
        <v>0.81000000000056005</v>
      </c>
      <c r="X249" s="2">
        <v>1055297.24</v>
      </c>
      <c r="Y249" s="1"/>
    </row>
    <row r="250" spans="1:25" ht="19.899999999999999" customHeight="1" outlineLevel="5" x14ac:dyDescent="0.25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573</v>
      </c>
      <c r="F250" s="1" t="s">
        <v>574</v>
      </c>
      <c r="G250" s="1" t="s">
        <v>575</v>
      </c>
      <c r="H250" s="1" t="s">
        <v>576</v>
      </c>
      <c r="I250" s="1" t="s">
        <v>577</v>
      </c>
      <c r="J250" s="1" t="s">
        <v>578</v>
      </c>
      <c r="K250" s="1" t="s">
        <v>585</v>
      </c>
      <c r="L250" s="1" t="s">
        <v>586</v>
      </c>
      <c r="M250" s="1" t="s">
        <v>587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1"/>
    </row>
    <row r="251" spans="1:25" ht="19.899999999999999" customHeight="1" outlineLevel="5" x14ac:dyDescent="0.25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573</v>
      </c>
      <c r="F251" s="1" t="s">
        <v>574</v>
      </c>
      <c r="G251" s="1" t="s">
        <v>575</v>
      </c>
      <c r="H251" s="1" t="s">
        <v>576</v>
      </c>
      <c r="I251" s="1" t="s">
        <v>577</v>
      </c>
      <c r="J251" s="1" t="s">
        <v>578</v>
      </c>
      <c r="K251" s="1" t="s">
        <v>588</v>
      </c>
      <c r="L251" s="1" t="s">
        <v>589</v>
      </c>
      <c r="M251" s="1" t="s">
        <v>590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1"/>
    </row>
    <row r="252" spans="1:25" ht="19.899999999999999" customHeight="1" outlineLevel="4" x14ac:dyDescent="0.25">
      <c r="J252" s="3" t="s">
        <v>1415</v>
      </c>
      <c r="N252" s="2">
        <f t="shared" ref="N252:X252" si="109">SUBTOTAL(9,N248:N251)</f>
        <v>6985922.4699999997</v>
      </c>
      <c r="O252" s="2">
        <f>SUBTOTAL(9,O248:O251)</f>
        <v>527204.30000000005</v>
      </c>
      <c r="P252" s="2">
        <f t="shared" si="109"/>
        <v>3473297.54</v>
      </c>
      <c r="Q252" s="2">
        <f t="shared" si="109"/>
        <v>2965665.14</v>
      </c>
      <c r="R252" s="2">
        <f t="shared" si="109"/>
        <v>507632.4</v>
      </c>
      <c r="S252" s="2">
        <f t="shared" si="109"/>
        <v>6980290.4699999997</v>
      </c>
      <c r="T252" s="2">
        <f t="shared" si="109"/>
        <v>512358.54</v>
      </c>
      <c r="U252" s="2">
        <f t="shared" si="109"/>
        <v>-101018.35</v>
      </c>
      <c r="V252" s="2">
        <f t="shared" si="109"/>
        <v>391768.29000000004</v>
      </c>
      <c r="W252" s="2">
        <f t="shared" si="109"/>
        <v>19571.900000000001</v>
      </c>
      <c r="X252" s="2">
        <f t="shared" si="109"/>
        <v>3357433.4299999997</v>
      </c>
      <c r="Y252" s="1"/>
    </row>
    <row r="253" spans="1:25" ht="19.899999999999999" customHeight="1" outlineLevel="5" x14ac:dyDescent="0.25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573</v>
      </c>
      <c r="F253" s="1" t="s">
        <v>574</v>
      </c>
      <c r="G253" s="1" t="s">
        <v>575</v>
      </c>
      <c r="H253" s="1" t="s">
        <v>576</v>
      </c>
      <c r="I253" s="1" t="s">
        <v>591</v>
      </c>
      <c r="J253" s="1" t="s">
        <v>592</v>
      </c>
      <c r="K253" s="1" t="s">
        <v>593</v>
      </c>
      <c r="L253" s="1" t="s">
        <v>592</v>
      </c>
      <c r="M253" s="1" t="s">
        <v>594</v>
      </c>
      <c r="N253" s="2">
        <v>7519</v>
      </c>
      <c r="O253" s="2">
        <v>0</v>
      </c>
      <c r="P253" s="2">
        <v>0</v>
      </c>
      <c r="Q253" s="2">
        <v>0</v>
      </c>
      <c r="R253" s="2">
        <v>0</v>
      </c>
      <c r="S253" s="2">
        <v>7519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1"/>
    </row>
    <row r="254" spans="1:25" ht="19.899999999999999" customHeight="1" outlineLevel="4" x14ac:dyDescent="0.25">
      <c r="J254" s="3" t="s">
        <v>1416</v>
      </c>
      <c r="N254" s="2">
        <f t="shared" ref="N254:X254" si="110">SUBTOTAL(9,N253:N253)</f>
        <v>7519</v>
      </c>
      <c r="O254" s="2">
        <f>SUBTOTAL(9,O253:O253)</f>
        <v>0</v>
      </c>
      <c r="P254" s="2">
        <f t="shared" si="110"/>
        <v>0</v>
      </c>
      <c r="Q254" s="2">
        <f t="shared" si="110"/>
        <v>0</v>
      </c>
      <c r="R254" s="2">
        <f t="shared" si="110"/>
        <v>0</v>
      </c>
      <c r="S254" s="2">
        <f t="shared" si="110"/>
        <v>7519</v>
      </c>
      <c r="T254" s="2">
        <f t="shared" si="110"/>
        <v>0</v>
      </c>
      <c r="U254" s="2">
        <f t="shared" si="110"/>
        <v>0</v>
      </c>
      <c r="V254" s="2">
        <f t="shared" si="110"/>
        <v>0</v>
      </c>
      <c r="W254" s="2">
        <f t="shared" si="110"/>
        <v>0</v>
      </c>
      <c r="X254" s="2">
        <f t="shared" si="110"/>
        <v>0</v>
      </c>
      <c r="Y254" s="1"/>
    </row>
    <row r="255" spans="1:25" ht="19.899999999999999" customHeight="1" outlineLevel="5" x14ac:dyDescent="0.25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573</v>
      </c>
      <c r="F255" s="1" t="s">
        <v>574</v>
      </c>
      <c r="G255" s="1" t="s">
        <v>575</v>
      </c>
      <c r="H255" s="1" t="s">
        <v>576</v>
      </c>
      <c r="I255" s="1" t="s">
        <v>595</v>
      </c>
      <c r="J255" s="1" t="s">
        <v>596</v>
      </c>
      <c r="K255" s="1" t="s">
        <v>597</v>
      </c>
      <c r="L255" s="1" t="s">
        <v>598</v>
      </c>
      <c r="M255" s="1" t="s">
        <v>599</v>
      </c>
      <c r="N255" s="2">
        <v>2969.6</v>
      </c>
      <c r="O255" s="2">
        <v>0</v>
      </c>
      <c r="P255" s="2">
        <v>360</v>
      </c>
      <c r="Q255" s="2">
        <v>360</v>
      </c>
      <c r="R255" s="2">
        <v>0</v>
      </c>
      <c r="S255" s="2">
        <v>2969.6</v>
      </c>
      <c r="T255" s="2">
        <v>0</v>
      </c>
      <c r="U255" s="2">
        <v>0</v>
      </c>
      <c r="V255" s="2">
        <v>0</v>
      </c>
      <c r="W255" s="2">
        <v>0</v>
      </c>
      <c r="X255" s="2">
        <v>360</v>
      </c>
      <c r="Y255" s="1"/>
    </row>
    <row r="256" spans="1:25" ht="19.899999999999999" customHeight="1" outlineLevel="4" x14ac:dyDescent="0.25">
      <c r="J256" s="3" t="s">
        <v>1417</v>
      </c>
      <c r="N256" s="2">
        <f t="shared" ref="N256:X256" si="111">SUBTOTAL(9,N255:N255)</f>
        <v>2969.6</v>
      </c>
      <c r="O256" s="2">
        <f>SUBTOTAL(9,O255:O255)</f>
        <v>0</v>
      </c>
      <c r="P256" s="2">
        <f t="shared" si="111"/>
        <v>360</v>
      </c>
      <c r="Q256" s="2">
        <f t="shared" si="111"/>
        <v>360</v>
      </c>
      <c r="R256" s="2">
        <f t="shared" si="111"/>
        <v>0</v>
      </c>
      <c r="S256" s="2">
        <f t="shared" si="111"/>
        <v>2969.6</v>
      </c>
      <c r="T256" s="2">
        <f t="shared" si="111"/>
        <v>0</v>
      </c>
      <c r="U256" s="2">
        <f t="shared" si="111"/>
        <v>0</v>
      </c>
      <c r="V256" s="2">
        <f t="shared" si="111"/>
        <v>0</v>
      </c>
      <c r="W256" s="2">
        <f t="shared" si="111"/>
        <v>0</v>
      </c>
      <c r="X256" s="2">
        <f t="shared" si="111"/>
        <v>360</v>
      </c>
      <c r="Y256" s="1"/>
    </row>
    <row r="257" spans="1:25" ht="19.899999999999999" customHeight="1" outlineLevel="5" x14ac:dyDescent="0.25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573</v>
      </c>
      <c r="F257" s="1" t="s">
        <v>574</v>
      </c>
      <c r="G257" s="1" t="s">
        <v>575</v>
      </c>
      <c r="H257" s="1" t="s">
        <v>576</v>
      </c>
      <c r="I257" s="1" t="s">
        <v>600</v>
      </c>
      <c r="J257" s="1" t="s">
        <v>601</v>
      </c>
      <c r="K257" s="1" t="s">
        <v>602</v>
      </c>
      <c r="L257" s="1" t="s">
        <v>603</v>
      </c>
      <c r="M257" s="1" t="s">
        <v>604</v>
      </c>
      <c r="N257" s="2">
        <v>733616.35</v>
      </c>
      <c r="O257" s="2">
        <v>65889.11</v>
      </c>
      <c r="P257" s="2">
        <v>422791.3</v>
      </c>
      <c r="Q257" s="2">
        <v>366994.59</v>
      </c>
      <c r="R257" s="2">
        <v>55796.71</v>
      </c>
      <c r="S257" s="2">
        <v>733616.35</v>
      </c>
      <c r="T257" s="2">
        <v>69236.800000000003</v>
      </c>
      <c r="U257" s="2">
        <v>-3901.78</v>
      </c>
      <c r="V257" s="2">
        <v>55242.62</v>
      </c>
      <c r="W257" s="2">
        <v>10092.4</v>
      </c>
      <c r="X257" s="2">
        <v>422237.21</v>
      </c>
      <c r="Y257" s="1"/>
    </row>
    <row r="258" spans="1:25" ht="19.899999999999999" customHeight="1" outlineLevel="5" x14ac:dyDescent="0.25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573</v>
      </c>
      <c r="F258" s="1" t="s">
        <v>574</v>
      </c>
      <c r="G258" s="1" t="s">
        <v>575</v>
      </c>
      <c r="H258" s="1" t="s">
        <v>576</v>
      </c>
      <c r="I258" s="1" t="s">
        <v>600</v>
      </c>
      <c r="J258" s="1" t="s">
        <v>601</v>
      </c>
      <c r="K258" s="1" t="s">
        <v>605</v>
      </c>
      <c r="L258" s="1" t="s">
        <v>606</v>
      </c>
      <c r="M258" s="1" t="s">
        <v>607</v>
      </c>
      <c r="N258" s="2">
        <v>20754.25</v>
      </c>
      <c r="O258" s="2">
        <v>1680</v>
      </c>
      <c r="P258" s="2">
        <v>880</v>
      </c>
      <c r="Q258" s="2">
        <v>530</v>
      </c>
      <c r="R258" s="2">
        <v>350</v>
      </c>
      <c r="S258" s="2">
        <v>20754.25</v>
      </c>
      <c r="T258" s="2">
        <v>3300</v>
      </c>
      <c r="U258" s="2">
        <v>0</v>
      </c>
      <c r="V258" s="2">
        <v>1970</v>
      </c>
      <c r="W258" s="2">
        <v>1330</v>
      </c>
      <c r="X258" s="2">
        <v>2500</v>
      </c>
      <c r="Y258" s="1"/>
    </row>
    <row r="259" spans="1:25" ht="19.899999999999999" customHeight="1" outlineLevel="5" x14ac:dyDescent="0.25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573</v>
      </c>
      <c r="F259" s="1" t="s">
        <v>574</v>
      </c>
      <c r="G259" s="1" t="s">
        <v>575</v>
      </c>
      <c r="H259" s="1" t="s">
        <v>576</v>
      </c>
      <c r="I259" s="1" t="s">
        <v>600</v>
      </c>
      <c r="J259" s="1" t="s">
        <v>601</v>
      </c>
      <c r="K259" s="1" t="s">
        <v>608</v>
      </c>
      <c r="L259" s="1" t="s">
        <v>609</v>
      </c>
      <c r="M259" s="1" t="s">
        <v>610</v>
      </c>
      <c r="N259" s="2">
        <v>333625.69</v>
      </c>
      <c r="O259" s="2">
        <v>115095.7</v>
      </c>
      <c r="P259" s="2">
        <v>172035.03</v>
      </c>
      <c r="Q259" s="2">
        <v>98677.35</v>
      </c>
      <c r="R259" s="2">
        <v>73357.679999999993</v>
      </c>
      <c r="S259" s="2">
        <v>333625.69</v>
      </c>
      <c r="T259" s="2">
        <v>150047.03</v>
      </c>
      <c r="U259" s="2">
        <v>-15075.74</v>
      </c>
      <c r="V259" s="2">
        <v>93233.27</v>
      </c>
      <c r="W259" s="2">
        <v>41738.019999999997</v>
      </c>
      <c r="X259" s="2">
        <v>191910.62</v>
      </c>
      <c r="Y259" s="1"/>
    </row>
    <row r="260" spans="1:25" ht="19.899999999999999" customHeight="1" outlineLevel="4" x14ac:dyDescent="0.25">
      <c r="J260" s="3" t="s">
        <v>1418</v>
      </c>
      <c r="N260" s="2">
        <f t="shared" ref="N260:X260" si="112">SUBTOTAL(9,N257:N259)</f>
        <v>1087996.29</v>
      </c>
      <c r="O260" s="2">
        <f>SUBTOTAL(9,O257:O259)</f>
        <v>182664.81</v>
      </c>
      <c r="P260" s="2">
        <f t="shared" si="112"/>
        <v>595706.32999999996</v>
      </c>
      <c r="Q260" s="2">
        <f t="shared" si="112"/>
        <v>466201.94000000006</v>
      </c>
      <c r="R260" s="2">
        <f t="shared" si="112"/>
        <v>129504.38999999998</v>
      </c>
      <c r="S260" s="2">
        <f t="shared" si="112"/>
        <v>1087996.29</v>
      </c>
      <c r="T260" s="2">
        <f t="shared" si="112"/>
        <v>222583.83000000002</v>
      </c>
      <c r="U260" s="2">
        <f t="shared" si="112"/>
        <v>-18977.52</v>
      </c>
      <c r="V260" s="2">
        <f t="shared" si="112"/>
        <v>150445.89000000001</v>
      </c>
      <c r="W260" s="2">
        <f t="shared" si="112"/>
        <v>53160.42</v>
      </c>
      <c r="X260" s="2">
        <f t="shared" si="112"/>
        <v>616647.83000000007</v>
      </c>
      <c r="Y260" s="1"/>
    </row>
    <row r="261" spans="1:25" ht="19.899999999999999" customHeight="1" outlineLevel="5" x14ac:dyDescent="0.25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573</v>
      </c>
      <c r="F261" s="1" t="s">
        <v>574</v>
      </c>
      <c r="G261" s="1" t="s">
        <v>575</v>
      </c>
      <c r="H261" s="1" t="s">
        <v>576</v>
      </c>
      <c r="I261" s="1" t="s">
        <v>611</v>
      </c>
      <c r="J261" s="1" t="s">
        <v>612</v>
      </c>
      <c r="K261" s="1" t="s">
        <v>613</v>
      </c>
      <c r="L261" s="1" t="s">
        <v>614</v>
      </c>
      <c r="M261" s="1" t="s">
        <v>615</v>
      </c>
      <c r="N261" s="2">
        <v>80000</v>
      </c>
      <c r="O261" s="2">
        <v>0</v>
      </c>
      <c r="P261" s="2">
        <v>0</v>
      </c>
      <c r="Q261" s="2">
        <v>0</v>
      </c>
      <c r="R261" s="2">
        <v>0</v>
      </c>
      <c r="S261" s="2">
        <v>80000</v>
      </c>
      <c r="T261" s="2">
        <v>80000</v>
      </c>
      <c r="U261" s="2">
        <v>-80000</v>
      </c>
      <c r="V261" s="2">
        <v>0</v>
      </c>
      <c r="W261" s="2">
        <v>0</v>
      </c>
      <c r="X261" s="2">
        <v>0</v>
      </c>
      <c r="Y261" s="1"/>
    </row>
    <row r="262" spans="1:25" ht="19.899999999999999" customHeight="1" outlineLevel="5" x14ac:dyDescent="0.25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573</v>
      </c>
      <c r="F262" s="1" t="s">
        <v>574</v>
      </c>
      <c r="G262" s="1" t="s">
        <v>575</v>
      </c>
      <c r="H262" s="1" t="s">
        <v>576</v>
      </c>
      <c r="I262" s="1" t="s">
        <v>611</v>
      </c>
      <c r="J262" s="1" t="s">
        <v>612</v>
      </c>
      <c r="K262" s="1" t="s">
        <v>616</v>
      </c>
      <c r="L262" s="1" t="s">
        <v>612</v>
      </c>
      <c r="M262" s="1" t="s">
        <v>617</v>
      </c>
      <c r="N262" s="2">
        <v>116616.26</v>
      </c>
      <c r="O262" s="2">
        <v>65734.25</v>
      </c>
      <c r="P262" s="2">
        <v>111755.53</v>
      </c>
      <c r="Q262" s="2">
        <v>98021</v>
      </c>
      <c r="R262" s="2">
        <v>13734.53</v>
      </c>
      <c r="S262" s="2">
        <v>116616.26</v>
      </c>
      <c r="T262" s="2">
        <v>327191.18</v>
      </c>
      <c r="U262" s="2">
        <v>-97194.42</v>
      </c>
      <c r="V262" s="2">
        <v>177997.04</v>
      </c>
      <c r="W262" s="2">
        <v>51999.72</v>
      </c>
      <c r="X262" s="2">
        <v>276018.03999999998</v>
      </c>
      <c r="Y262" s="1"/>
    </row>
    <row r="263" spans="1:25" ht="19.899999999999999" customHeight="1" outlineLevel="4" x14ac:dyDescent="0.25">
      <c r="J263" s="3" t="s">
        <v>1419</v>
      </c>
      <c r="N263" s="2">
        <f t="shared" ref="N263:X263" si="113">SUBTOTAL(9,N261:N262)</f>
        <v>196616.26</v>
      </c>
      <c r="O263" s="2">
        <f>SUBTOTAL(9,O261:O262)</f>
        <v>65734.25</v>
      </c>
      <c r="P263" s="2">
        <f t="shared" si="113"/>
        <v>111755.53</v>
      </c>
      <c r="Q263" s="2">
        <f t="shared" si="113"/>
        <v>98021</v>
      </c>
      <c r="R263" s="2">
        <f t="shared" si="113"/>
        <v>13734.53</v>
      </c>
      <c r="S263" s="2">
        <f t="shared" si="113"/>
        <v>196616.26</v>
      </c>
      <c r="T263" s="2">
        <f t="shared" si="113"/>
        <v>407191.18</v>
      </c>
      <c r="U263" s="2">
        <f t="shared" si="113"/>
        <v>-177194.41999999998</v>
      </c>
      <c r="V263" s="2">
        <f t="shared" si="113"/>
        <v>177997.04</v>
      </c>
      <c r="W263" s="2">
        <f t="shared" si="113"/>
        <v>51999.72</v>
      </c>
      <c r="X263" s="2">
        <f t="shared" si="113"/>
        <v>276018.03999999998</v>
      </c>
      <c r="Y263" s="1"/>
    </row>
    <row r="264" spans="1:25" ht="19.899999999999999" customHeight="1" outlineLevel="5" x14ac:dyDescent="0.25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573</v>
      </c>
      <c r="F264" s="1" t="s">
        <v>574</v>
      </c>
      <c r="G264" s="1" t="s">
        <v>575</v>
      </c>
      <c r="H264" s="1" t="s">
        <v>576</v>
      </c>
      <c r="I264" s="1" t="s">
        <v>618</v>
      </c>
      <c r="J264" s="1" t="s">
        <v>619</v>
      </c>
      <c r="K264" s="1" t="s">
        <v>620</v>
      </c>
      <c r="L264" s="1" t="s">
        <v>619</v>
      </c>
      <c r="M264" s="1" t="s">
        <v>621</v>
      </c>
      <c r="N264" s="2">
        <v>4871920.24</v>
      </c>
      <c r="O264" s="2">
        <v>4315474.28</v>
      </c>
      <c r="P264" s="2">
        <v>4477442.2300000004</v>
      </c>
      <c r="Q264" s="2">
        <v>439151.89</v>
      </c>
      <c r="R264" s="2">
        <v>4038290.34</v>
      </c>
      <c r="S264" s="2">
        <v>4871920.24</v>
      </c>
      <c r="T264" s="2">
        <v>646714.80000000005</v>
      </c>
      <c r="U264" s="2">
        <v>-91214.74</v>
      </c>
      <c r="V264" s="2">
        <v>278316.12</v>
      </c>
      <c r="W264" s="2">
        <v>277183.94</v>
      </c>
      <c r="X264" s="2">
        <v>717468.01</v>
      </c>
      <c r="Y264" s="1"/>
    </row>
    <row r="265" spans="1:25" ht="19.899999999999999" customHeight="1" outlineLevel="4" x14ac:dyDescent="0.25">
      <c r="J265" s="3" t="s">
        <v>1420</v>
      </c>
      <c r="N265" s="2">
        <f t="shared" ref="N265:X265" si="114">SUBTOTAL(9,N264:N264)</f>
        <v>4871920.24</v>
      </c>
      <c r="O265" s="2">
        <f>SUBTOTAL(9,O264:O264)</f>
        <v>4315474.28</v>
      </c>
      <c r="P265" s="2">
        <f t="shared" si="114"/>
        <v>4477442.2300000004</v>
      </c>
      <c r="Q265" s="2">
        <f t="shared" si="114"/>
        <v>439151.89</v>
      </c>
      <c r="R265" s="2">
        <f t="shared" si="114"/>
        <v>4038290.34</v>
      </c>
      <c r="S265" s="2">
        <f t="shared" si="114"/>
        <v>4871920.24</v>
      </c>
      <c r="T265" s="2">
        <f t="shared" si="114"/>
        <v>646714.80000000005</v>
      </c>
      <c r="U265" s="2">
        <f t="shared" si="114"/>
        <v>-91214.74</v>
      </c>
      <c r="V265" s="2">
        <f t="shared" si="114"/>
        <v>278316.12</v>
      </c>
      <c r="W265" s="2">
        <f t="shared" si="114"/>
        <v>277183.94</v>
      </c>
      <c r="X265" s="2">
        <f t="shared" si="114"/>
        <v>717468.01</v>
      </c>
      <c r="Y265" s="1"/>
    </row>
    <row r="266" spans="1:25" ht="19.899999999999999" customHeight="1" outlineLevel="5" x14ac:dyDescent="0.25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573</v>
      </c>
      <c r="F266" s="1" t="s">
        <v>574</v>
      </c>
      <c r="G266" s="1" t="s">
        <v>575</v>
      </c>
      <c r="H266" s="1" t="s">
        <v>576</v>
      </c>
      <c r="I266" s="1" t="s">
        <v>622</v>
      </c>
      <c r="J266" s="1" t="s">
        <v>623</v>
      </c>
      <c r="K266" s="1" t="s">
        <v>624</v>
      </c>
      <c r="L266" s="1" t="s">
        <v>625</v>
      </c>
      <c r="M266" s="1" t="s">
        <v>626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1"/>
    </row>
    <row r="267" spans="1:25" ht="19.899999999999999" customHeight="1" outlineLevel="4" x14ac:dyDescent="0.25">
      <c r="J267" s="3" t="s">
        <v>1421</v>
      </c>
      <c r="N267" s="2">
        <f t="shared" ref="N267:X267" si="115">SUBTOTAL(9,N266:N266)</f>
        <v>0</v>
      </c>
      <c r="O267" s="2">
        <f>SUBTOTAL(9,O266:O266)</f>
        <v>0</v>
      </c>
      <c r="P267" s="2">
        <f t="shared" si="115"/>
        <v>0</v>
      </c>
      <c r="Q267" s="2">
        <f t="shared" si="115"/>
        <v>0</v>
      </c>
      <c r="R267" s="2">
        <f t="shared" si="115"/>
        <v>0</v>
      </c>
      <c r="S267" s="2">
        <f t="shared" si="115"/>
        <v>0</v>
      </c>
      <c r="T267" s="2">
        <f t="shared" si="115"/>
        <v>0</v>
      </c>
      <c r="U267" s="2">
        <f t="shared" si="115"/>
        <v>0</v>
      </c>
      <c r="V267" s="2">
        <f t="shared" si="115"/>
        <v>0</v>
      </c>
      <c r="W267" s="2">
        <f t="shared" si="115"/>
        <v>0</v>
      </c>
      <c r="X267" s="2">
        <f t="shared" si="115"/>
        <v>0</v>
      </c>
      <c r="Y267" s="1"/>
    </row>
    <row r="268" spans="1:25" ht="19.899999999999999" customHeight="1" outlineLevel="3" x14ac:dyDescent="0.25">
      <c r="H268" s="3" t="s">
        <v>1297</v>
      </c>
      <c r="N268" s="2">
        <f t="shared" ref="N268:X268" si="116">SUBTOTAL(9,N248:N266)</f>
        <v>13152943.859999999</v>
      </c>
      <c r="O268" s="2">
        <f>SUBTOTAL(9,O248:O266)</f>
        <v>5091077.6400000006</v>
      </c>
      <c r="P268" s="2">
        <f t="shared" si="116"/>
        <v>8658561.629999999</v>
      </c>
      <c r="Q268" s="2">
        <f t="shared" si="116"/>
        <v>3969399.97</v>
      </c>
      <c r="R268" s="2">
        <f t="shared" si="116"/>
        <v>4689161.66</v>
      </c>
      <c r="S268" s="2">
        <f t="shared" si="116"/>
        <v>13147311.859999999</v>
      </c>
      <c r="T268" s="2">
        <f t="shared" si="116"/>
        <v>1788848.35</v>
      </c>
      <c r="U268" s="2">
        <f t="shared" si="116"/>
        <v>-388405.02999999997</v>
      </c>
      <c r="V268" s="2">
        <f t="shared" si="116"/>
        <v>998527.34000000008</v>
      </c>
      <c r="W268" s="2">
        <f t="shared" si="116"/>
        <v>401915.98</v>
      </c>
      <c r="X268" s="2">
        <f t="shared" si="116"/>
        <v>4967927.3099999996</v>
      </c>
      <c r="Y268" s="1"/>
    </row>
    <row r="269" spans="1:25" ht="19.899999999999999" customHeight="1" outlineLevel="5" x14ac:dyDescent="0.25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573</v>
      </c>
      <c r="F269" s="1" t="s">
        <v>574</v>
      </c>
      <c r="G269" s="1" t="s">
        <v>627</v>
      </c>
      <c r="H269" s="1" t="s">
        <v>628</v>
      </c>
      <c r="I269" s="1" t="s">
        <v>629</v>
      </c>
      <c r="J269" s="1" t="s">
        <v>630</v>
      </c>
      <c r="K269" s="1" t="s">
        <v>631</v>
      </c>
      <c r="L269" s="1" t="s">
        <v>630</v>
      </c>
      <c r="M269" s="1" t="s">
        <v>632</v>
      </c>
      <c r="N269" s="2">
        <v>10000</v>
      </c>
      <c r="O269" s="2">
        <v>0</v>
      </c>
      <c r="P269" s="2">
        <v>7105.31</v>
      </c>
      <c r="Q269" s="2">
        <v>7105.31</v>
      </c>
      <c r="R269" s="2">
        <v>0</v>
      </c>
      <c r="S269" s="2">
        <v>10000</v>
      </c>
      <c r="T269" s="2">
        <v>0</v>
      </c>
      <c r="U269" s="2">
        <v>0</v>
      </c>
      <c r="V269" s="2">
        <v>0</v>
      </c>
      <c r="W269" s="2">
        <v>0</v>
      </c>
      <c r="X269" s="2">
        <v>7105.31</v>
      </c>
      <c r="Y269" s="1"/>
    </row>
    <row r="270" spans="1:25" ht="19.899999999999999" customHeight="1" outlineLevel="4" x14ac:dyDescent="0.25">
      <c r="J270" s="3" t="s">
        <v>1422</v>
      </c>
      <c r="N270" s="2">
        <f t="shared" ref="N270:X270" si="117">SUBTOTAL(9,N269:N269)</f>
        <v>10000</v>
      </c>
      <c r="O270" s="2">
        <f>SUBTOTAL(9,O269:O269)</f>
        <v>0</v>
      </c>
      <c r="P270" s="2">
        <f t="shared" si="117"/>
        <v>7105.31</v>
      </c>
      <c r="Q270" s="2">
        <f t="shared" si="117"/>
        <v>7105.31</v>
      </c>
      <c r="R270" s="2">
        <f t="shared" si="117"/>
        <v>0</v>
      </c>
      <c r="S270" s="2">
        <f t="shared" si="117"/>
        <v>10000</v>
      </c>
      <c r="T270" s="2">
        <f t="shared" si="117"/>
        <v>0</v>
      </c>
      <c r="U270" s="2">
        <f t="shared" si="117"/>
        <v>0</v>
      </c>
      <c r="V270" s="2">
        <f t="shared" si="117"/>
        <v>0</v>
      </c>
      <c r="W270" s="2">
        <f t="shared" si="117"/>
        <v>0</v>
      </c>
      <c r="X270" s="2">
        <f t="shared" si="117"/>
        <v>7105.31</v>
      </c>
      <c r="Y270" s="1"/>
    </row>
    <row r="271" spans="1:25" ht="19.899999999999999" customHeight="1" outlineLevel="5" x14ac:dyDescent="0.25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573</v>
      </c>
      <c r="F271" s="1" t="s">
        <v>574</v>
      </c>
      <c r="G271" s="1" t="s">
        <v>627</v>
      </c>
      <c r="H271" s="1" t="s">
        <v>628</v>
      </c>
      <c r="I271" s="1" t="s">
        <v>633</v>
      </c>
      <c r="J271" s="1" t="s">
        <v>634</v>
      </c>
      <c r="K271" s="1" t="s">
        <v>635</v>
      </c>
      <c r="L271" s="1" t="s">
        <v>634</v>
      </c>
      <c r="M271" s="1" t="s">
        <v>636</v>
      </c>
      <c r="N271" s="2">
        <v>12000</v>
      </c>
      <c r="O271" s="2">
        <v>13000</v>
      </c>
      <c r="P271" s="2">
        <v>12000</v>
      </c>
      <c r="Q271" s="2">
        <v>0</v>
      </c>
      <c r="R271" s="2">
        <v>12000</v>
      </c>
      <c r="S271" s="2">
        <v>12000</v>
      </c>
      <c r="T271" s="2">
        <v>1000</v>
      </c>
      <c r="U271" s="2">
        <v>0</v>
      </c>
      <c r="V271" s="2">
        <v>0</v>
      </c>
      <c r="W271" s="2">
        <v>1000</v>
      </c>
      <c r="X271" s="2">
        <v>0</v>
      </c>
      <c r="Y271" s="1"/>
    </row>
    <row r="272" spans="1:25" ht="19.899999999999999" customHeight="1" outlineLevel="4" x14ac:dyDescent="0.25">
      <c r="J272" s="3" t="s">
        <v>1423</v>
      </c>
      <c r="N272" s="2">
        <f t="shared" ref="N272:X272" si="118">SUBTOTAL(9,N271:N271)</f>
        <v>12000</v>
      </c>
      <c r="O272" s="2">
        <f>SUBTOTAL(9,O271:O271)</f>
        <v>13000</v>
      </c>
      <c r="P272" s="2">
        <f t="shared" si="118"/>
        <v>12000</v>
      </c>
      <c r="Q272" s="2">
        <f t="shared" si="118"/>
        <v>0</v>
      </c>
      <c r="R272" s="2">
        <f t="shared" si="118"/>
        <v>12000</v>
      </c>
      <c r="S272" s="2">
        <f t="shared" si="118"/>
        <v>12000</v>
      </c>
      <c r="T272" s="2">
        <f t="shared" si="118"/>
        <v>1000</v>
      </c>
      <c r="U272" s="2">
        <f t="shared" si="118"/>
        <v>0</v>
      </c>
      <c r="V272" s="2">
        <f t="shared" si="118"/>
        <v>0</v>
      </c>
      <c r="W272" s="2">
        <f t="shared" si="118"/>
        <v>1000</v>
      </c>
      <c r="X272" s="2">
        <f t="shared" si="118"/>
        <v>0</v>
      </c>
      <c r="Y272" s="1"/>
    </row>
    <row r="273" spans="1:25" ht="19.899999999999999" customHeight="1" outlineLevel="5" x14ac:dyDescent="0.25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573</v>
      </c>
      <c r="F273" s="1" t="s">
        <v>574</v>
      </c>
      <c r="G273" s="1" t="s">
        <v>627</v>
      </c>
      <c r="H273" s="1" t="s">
        <v>628</v>
      </c>
      <c r="I273" s="1" t="s">
        <v>637</v>
      </c>
      <c r="J273" s="1" t="s">
        <v>638</v>
      </c>
      <c r="K273" s="1" t="s">
        <v>639</v>
      </c>
      <c r="L273" s="1" t="s">
        <v>638</v>
      </c>
      <c r="M273" s="1" t="s">
        <v>640</v>
      </c>
      <c r="N273" s="2">
        <v>2012656.01</v>
      </c>
      <c r="O273" s="2">
        <v>0</v>
      </c>
      <c r="P273" s="2">
        <v>2012656.01</v>
      </c>
      <c r="Q273" s="2">
        <v>2012656.01</v>
      </c>
      <c r="R273" s="2">
        <v>0</v>
      </c>
      <c r="S273" s="2">
        <v>2012656.01</v>
      </c>
      <c r="T273" s="2">
        <v>0</v>
      </c>
      <c r="U273" s="2">
        <v>0</v>
      </c>
      <c r="V273" s="2">
        <v>0</v>
      </c>
      <c r="W273" s="2">
        <v>0</v>
      </c>
      <c r="X273" s="2">
        <v>2012656.01</v>
      </c>
      <c r="Y273" s="1"/>
    </row>
    <row r="274" spans="1:25" ht="19.899999999999999" customHeight="1" outlineLevel="4" x14ac:dyDescent="0.25">
      <c r="J274" s="3" t="s">
        <v>1424</v>
      </c>
      <c r="N274" s="2">
        <f t="shared" ref="N274:X274" si="119">SUBTOTAL(9,N273:N273)</f>
        <v>2012656.01</v>
      </c>
      <c r="O274" s="2">
        <f>SUBTOTAL(9,O273:O273)</f>
        <v>0</v>
      </c>
      <c r="P274" s="2">
        <f t="shared" si="119"/>
        <v>2012656.01</v>
      </c>
      <c r="Q274" s="2">
        <f t="shared" si="119"/>
        <v>2012656.01</v>
      </c>
      <c r="R274" s="2">
        <f t="shared" si="119"/>
        <v>0</v>
      </c>
      <c r="S274" s="2">
        <f t="shared" si="119"/>
        <v>2012656.01</v>
      </c>
      <c r="T274" s="2">
        <f t="shared" si="119"/>
        <v>0</v>
      </c>
      <c r="U274" s="2">
        <f t="shared" si="119"/>
        <v>0</v>
      </c>
      <c r="V274" s="2">
        <f t="shared" si="119"/>
        <v>0</v>
      </c>
      <c r="W274" s="2">
        <f t="shared" si="119"/>
        <v>0</v>
      </c>
      <c r="X274" s="2">
        <f t="shared" si="119"/>
        <v>2012656.01</v>
      </c>
      <c r="Y274" s="1"/>
    </row>
    <row r="275" spans="1:25" ht="19.899999999999999" customHeight="1" outlineLevel="5" x14ac:dyDescent="0.25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573</v>
      </c>
      <c r="F275" s="1" t="s">
        <v>574</v>
      </c>
      <c r="G275" s="1" t="s">
        <v>627</v>
      </c>
      <c r="H275" s="1" t="s">
        <v>628</v>
      </c>
      <c r="I275" s="1" t="s">
        <v>641</v>
      </c>
      <c r="J275" s="1" t="s">
        <v>642</v>
      </c>
      <c r="K275" s="1" t="s">
        <v>643</v>
      </c>
      <c r="L275" s="1" t="s">
        <v>644</v>
      </c>
      <c r="M275" s="1" t="s">
        <v>645</v>
      </c>
      <c r="N275" s="2">
        <v>213735.66</v>
      </c>
      <c r="O275" s="2">
        <v>0</v>
      </c>
      <c r="P275" s="2">
        <v>212232.2</v>
      </c>
      <c r="Q275" s="2">
        <v>212232.2</v>
      </c>
      <c r="R275" s="2">
        <v>0</v>
      </c>
      <c r="S275" s="2">
        <v>213735.66</v>
      </c>
      <c r="T275" s="2">
        <v>0</v>
      </c>
      <c r="U275" s="2">
        <v>0</v>
      </c>
      <c r="V275" s="2">
        <v>0</v>
      </c>
      <c r="W275" s="2">
        <v>0</v>
      </c>
      <c r="X275" s="2">
        <v>212232.2</v>
      </c>
      <c r="Y275" s="1"/>
    </row>
    <row r="276" spans="1:25" ht="19.899999999999999" customHeight="1" outlineLevel="4" x14ac:dyDescent="0.25">
      <c r="J276" s="3" t="s">
        <v>1425</v>
      </c>
      <c r="N276" s="2">
        <f t="shared" ref="N276:X276" si="120">SUBTOTAL(9,N275:N275)</f>
        <v>213735.66</v>
      </c>
      <c r="O276" s="2">
        <f>SUBTOTAL(9,O275:O275)</f>
        <v>0</v>
      </c>
      <c r="P276" s="2">
        <f t="shared" si="120"/>
        <v>212232.2</v>
      </c>
      <c r="Q276" s="2">
        <f t="shared" si="120"/>
        <v>212232.2</v>
      </c>
      <c r="R276" s="2">
        <f t="shared" si="120"/>
        <v>0</v>
      </c>
      <c r="S276" s="2">
        <f t="shared" si="120"/>
        <v>213735.66</v>
      </c>
      <c r="T276" s="2">
        <f t="shared" si="120"/>
        <v>0</v>
      </c>
      <c r="U276" s="2">
        <f t="shared" si="120"/>
        <v>0</v>
      </c>
      <c r="V276" s="2">
        <f t="shared" si="120"/>
        <v>0</v>
      </c>
      <c r="W276" s="2">
        <f t="shared" si="120"/>
        <v>0</v>
      </c>
      <c r="X276" s="2">
        <f t="shared" si="120"/>
        <v>212232.2</v>
      </c>
      <c r="Y276" s="1"/>
    </row>
    <row r="277" spans="1:25" ht="19.899999999999999" customHeight="1" outlineLevel="5" x14ac:dyDescent="0.25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573</v>
      </c>
      <c r="F277" s="1" t="s">
        <v>574</v>
      </c>
      <c r="G277" s="1" t="s">
        <v>627</v>
      </c>
      <c r="H277" s="1" t="s">
        <v>628</v>
      </c>
      <c r="I277" s="1" t="s">
        <v>646</v>
      </c>
      <c r="J277" s="1" t="s">
        <v>647</v>
      </c>
      <c r="K277" s="1" t="s">
        <v>648</v>
      </c>
      <c r="L277" s="1" t="s">
        <v>649</v>
      </c>
      <c r="M277" s="1" t="s">
        <v>650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1"/>
    </row>
    <row r="278" spans="1:25" ht="19.899999999999999" customHeight="1" outlineLevel="4" x14ac:dyDescent="0.25">
      <c r="J278" s="3" t="s">
        <v>1426</v>
      </c>
      <c r="N278" s="2">
        <f t="shared" ref="N278:X278" si="121">SUBTOTAL(9,N277:N277)</f>
        <v>0</v>
      </c>
      <c r="O278" s="2">
        <f>SUBTOTAL(9,O277:O277)</f>
        <v>0</v>
      </c>
      <c r="P278" s="2">
        <f t="shared" si="121"/>
        <v>0</v>
      </c>
      <c r="Q278" s="2">
        <f t="shared" si="121"/>
        <v>0</v>
      </c>
      <c r="R278" s="2">
        <f t="shared" si="121"/>
        <v>0</v>
      </c>
      <c r="S278" s="2">
        <f t="shared" si="121"/>
        <v>0</v>
      </c>
      <c r="T278" s="2">
        <f t="shared" si="121"/>
        <v>0</v>
      </c>
      <c r="U278" s="2">
        <f t="shared" si="121"/>
        <v>0</v>
      </c>
      <c r="V278" s="2">
        <f t="shared" si="121"/>
        <v>0</v>
      </c>
      <c r="W278" s="2">
        <f t="shared" si="121"/>
        <v>0</v>
      </c>
      <c r="X278" s="2">
        <f t="shared" si="121"/>
        <v>0</v>
      </c>
      <c r="Y278" s="1"/>
    </row>
    <row r="279" spans="1:25" ht="19.899999999999999" customHeight="1" outlineLevel="5" x14ac:dyDescent="0.25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573</v>
      </c>
      <c r="F279" s="1" t="s">
        <v>574</v>
      </c>
      <c r="G279" s="1" t="s">
        <v>627</v>
      </c>
      <c r="H279" s="1" t="s">
        <v>628</v>
      </c>
      <c r="I279" s="1" t="s">
        <v>651</v>
      </c>
      <c r="J279" s="1" t="s">
        <v>652</v>
      </c>
      <c r="K279" s="1" t="s">
        <v>653</v>
      </c>
      <c r="L279" s="1" t="s">
        <v>654</v>
      </c>
      <c r="M279" s="1" t="s">
        <v>655</v>
      </c>
      <c r="N279" s="2">
        <v>19085410.289999999</v>
      </c>
      <c r="O279" s="2">
        <v>13996838.18</v>
      </c>
      <c r="P279" s="2">
        <v>19085410.289999999</v>
      </c>
      <c r="Q279" s="2">
        <v>7380321.8799999999</v>
      </c>
      <c r="R279" s="2">
        <v>11705088.41</v>
      </c>
      <c r="S279" s="2">
        <v>17315750.73</v>
      </c>
      <c r="T279" s="2">
        <v>6310492.6699999999</v>
      </c>
      <c r="U279" s="2">
        <v>0</v>
      </c>
      <c r="V279" s="2">
        <v>4018742.9</v>
      </c>
      <c r="W279" s="2">
        <v>2291749.77</v>
      </c>
      <c r="X279" s="2">
        <v>11399064.779999999</v>
      </c>
      <c r="Y279" s="1"/>
    </row>
    <row r="280" spans="1:25" ht="19.899999999999999" customHeight="1" outlineLevel="4" x14ac:dyDescent="0.25">
      <c r="J280" s="3" t="s">
        <v>1427</v>
      </c>
      <c r="N280" s="2">
        <f t="shared" ref="N280:X280" si="122">SUBTOTAL(9,N279:N279)</f>
        <v>19085410.289999999</v>
      </c>
      <c r="O280" s="2">
        <f>SUBTOTAL(9,O279:O279)</f>
        <v>13996838.18</v>
      </c>
      <c r="P280" s="2">
        <f t="shared" si="122"/>
        <v>19085410.289999999</v>
      </c>
      <c r="Q280" s="2">
        <f t="shared" si="122"/>
        <v>7380321.8799999999</v>
      </c>
      <c r="R280" s="2">
        <f t="shared" si="122"/>
        <v>11705088.41</v>
      </c>
      <c r="S280" s="2">
        <f t="shared" si="122"/>
        <v>17315750.73</v>
      </c>
      <c r="T280" s="2">
        <f t="shared" si="122"/>
        <v>6310492.6699999999</v>
      </c>
      <c r="U280" s="2">
        <f t="shared" si="122"/>
        <v>0</v>
      </c>
      <c r="V280" s="2">
        <f t="shared" si="122"/>
        <v>4018742.9</v>
      </c>
      <c r="W280" s="2">
        <f t="shared" si="122"/>
        <v>2291749.77</v>
      </c>
      <c r="X280" s="2">
        <f t="shared" si="122"/>
        <v>11399064.779999999</v>
      </c>
      <c r="Y280" s="1"/>
    </row>
    <row r="281" spans="1:25" ht="19.899999999999999" customHeight="1" outlineLevel="5" x14ac:dyDescent="0.25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573</v>
      </c>
      <c r="F281" s="1" t="s">
        <v>574</v>
      </c>
      <c r="G281" s="1" t="s">
        <v>627</v>
      </c>
      <c r="H281" s="1" t="s">
        <v>628</v>
      </c>
      <c r="I281" s="1" t="s">
        <v>656</v>
      </c>
      <c r="J281" s="1" t="s">
        <v>657</v>
      </c>
      <c r="K281" s="1" t="s">
        <v>658</v>
      </c>
      <c r="L281" s="1" t="s">
        <v>659</v>
      </c>
      <c r="M281" s="1" t="s">
        <v>660</v>
      </c>
      <c r="N281" s="2">
        <v>1730000</v>
      </c>
      <c r="O281" s="2">
        <v>722002</v>
      </c>
      <c r="P281" s="2">
        <v>1720000</v>
      </c>
      <c r="Q281" s="2">
        <v>1000000</v>
      </c>
      <c r="R281" s="2">
        <v>720000</v>
      </c>
      <c r="S281" s="2">
        <v>1730000</v>
      </c>
      <c r="T281" s="2">
        <v>2502</v>
      </c>
      <c r="U281" s="2">
        <v>-500</v>
      </c>
      <c r="V281" s="2">
        <v>0</v>
      </c>
      <c r="W281" s="2">
        <v>2002</v>
      </c>
      <c r="X281" s="2">
        <v>1000000</v>
      </c>
      <c r="Y281" s="1"/>
    </row>
    <row r="282" spans="1:25" ht="19.899999999999999" customHeight="1" outlineLevel="4" x14ac:dyDescent="0.25">
      <c r="J282" s="3" t="s">
        <v>1428</v>
      </c>
      <c r="N282" s="2">
        <f t="shared" ref="N282:X282" si="123">SUBTOTAL(9,N281:N281)</f>
        <v>1730000</v>
      </c>
      <c r="O282" s="2">
        <f>SUBTOTAL(9,O281:O281)</f>
        <v>722002</v>
      </c>
      <c r="P282" s="2">
        <f t="shared" si="123"/>
        <v>1720000</v>
      </c>
      <c r="Q282" s="2">
        <f t="shared" si="123"/>
        <v>1000000</v>
      </c>
      <c r="R282" s="2">
        <f t="shared" si="123"/>
        <v>720000</v>
      </c>
      <c r="S282" s="2">
        <f t="shared" si="123"/>
        <v>1730000</v>
      </c>
      <c r="T282" s="2">
        <f t="shared" si="123"/>
        <v>2502</v>
      </c>
      <c r="U282" s="2">
        <f t="shared" si="123"/>
        <v>-500</v>
      </c>
      <c r="V282" s="2">
        <f t="shared" si="123"/>
        <v>0</v>
      </c>
      <c r="W282" s="2">
        <f t="shared" si="123"/>
        <v>2002</v>
      </c>
      <c r="X282" s="2">
        <f t="shared" si="123"/>
        <v>1000000</v>
      </c>
      <c r="Y282" s="1"/>
    </row>
    <row r="283" spans="1:25" ht="19.899999999999999" customHeight="1" outlineLevel="5" x14ac:dyDescent="0.25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573</v>
      </c>
      <c r="F283" s="1" t="s">
        <v>574</v>
      </c>
      <c r="G283" s="1" t="s">
        <v>627</v>
      </c>
      <c r="H283" s="1" t="s">
        <v>628</v>
      </c>
      <c r="I283" s="1" t="s">
        <v>661</v>
      </c>
      <c r="J283" s="1" t="s">
        <v>662</v>
      </c>
      <c r="K283" s="1" t="s">
        <v>663</v>
      </c>
      <c r="L283" s="1" t="s">
        <v>664</v>
      </c>
      <c r="M283" s="1" t="s">
        <v>665</v>
      </c>
      <c r="N283" s="2">
        <v>5000</v>
      </c>
      <c r="O283" s="2">
        <v>21690</v>
      </c>
      <c r="P283" s="2">
        <v>1000</v>
      </c>
      <c r="Q283" s="2">
        <v>1000</v>
      </c>
      <c r="R283" s="2">
        <v>0</v>
      </c>
      <c r="S283" s="2">
        <v>5000</v>
      </c>
      <c r="T283" s="2">
        <v>22690</v>
      </c>
      <c r="U283" s="2">
        <v>-1000</v>
      </c>
      <c r="V283" s="2">
        <v>0</v>
      </c>
      <c r="W283" s="2">
        <v>21690</v>
      </c>
      <c r="X283" s="2">
        <v>1000</v>
      </c>
      <c r="Y283" s="1"/>
    </row>
    <row r="284" spans="1:25" ht="19.899999999999999" customHeight="1" outlineLevel="4" x14ac:dyDescent="0.25">
      <c r="J284" s="3" t="s">
        <v>1429</v>
      </c>
      <c r="N284" s="2">
        <f t="shared" ref="N284:X284" si="124">SUBTOTAL(9,N283:N283)</f>
        <v>5000</v>
      </c>
      <c r="O284" s="2">
        <f>SUBTOTAL(9,O283:O283)</f>
        <v>21690</v>
      </c>
      <c r="P284" s="2">
        <f t="shared" si="124"/>
        <v>1000</v>
      </c>
      <c r="Q284" s="2">
        <f t="shared" si="124"/>
        <v>1000</v>
      </c>
      <c r="R284" s="2">
        <f t="shared" si="124"/>
        <v>0</v>
      </c>
      <c r="S284" s="2">
        <f t="shared" si="124"/>
        <v>5000</v>
      </c>
      <c r="T284" s="2">
        <f t="shared" si="124"/>
        <v>22690</v>
      </c>
      <c r="U284" s="2">
        <f t="shared" si="124"/>
        <v>-1000</v>
      </c>
      <c r="V284" s="2">
        <f t="shared" si="124"/>
        <v>0</v>
      </c>
      <c r="W284" s="2">
        <f t="shared" si="124"/>
        <v>21690</v>
      </c>
      <c r="X284" s="2">
        <f t="shared" si="124"/>
        <v>1000</v>
      </c>
      <c r="Y284" s="1"/>
    </row>
    <row r="285" spans="1:25" ht="19.899999999999999" customHeight="1" outlineLevel="5" x14ac:dyDescent="0.25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573</v>
      </c>
      <c r="F285" s="1" t="s">
        <v>574</v>
      </c>
      <c r="G285" s="1" t="s">
        <v>627</v>
      </c>
      <c r="H285" s="1" t="s">
        <v>628</v>
      </c>
      <c r="I285" s="1" t="s">
        <v>666</v>
      </c>
      <c r="J285" s="1" t="s">
        <v>667</v>
      </c>
      <c r="K285" s="1" t="s">
        <v>668</v>
      </c>
      <c r="L285" s="1" t="s">
        <v>667</v>
      </c>
      <c r="M285" s="1" t="s">
        <v>669</v>
      </c>
      <c r="N285" s="2">
        <v>698000</v>
      </c>
      <c r="O285" s="2">
        <v>20500</v>
      </c>
      <c r="P285" s="2">
        <v>448571.9</v>
      </c>
      <c r="Q285" s="2">
        <v>428071.9</v>
      </c>
      <c r="R285" s="2">
        <v>20500</v>
      </c>
      <c r="S285" s="2">
        <v>698000</v>
      </c>
      <c r="T285" s="2">
        <v>15000</v>
      </c>
      <c r="U285" s="2">
        <v>0</v>
      </c>
      <c r="V285" s="2">
        <v>15000</v>
      </c>
      <c r="W285" s="2">
        <v>0</v>
      </c>
      <c r="X285" s="2">
        <v>443071.9</v>
      </c>
      <c r="Y285" s="1"/>
    </row>
    <row r="286" spans="1:25" ht="19.899999999999999" customHeight="1" outlineLevel="4" x14ac:dyDescent="0.25">
      <c r="J286" s="3" t="s">
        <v>1430</v>
      </c>
      <c r="N286" s="2">
        <f t="shared" ref="N286:X286" si="125">SUBTOTAL(9,N285:N285)</f>
        <v>698000</v>
      </c>
      <c r="O286" s="2">
        <f>SUBTOTAL(9,O285:O285)</f>
        <v>20500</v>
      </c>
      <c r="P286" s="2">
        <f t="shared" si="125"/>
        <v>448571.9</v>
      </c>
      <c r="Q286" s="2">
        <f t="shared" si="125"/>
        <v>428071.9</v>
      </c>
      <c r="R286" s="2">
        <f t="shared" si="125"/>
        <v>20500</v>
      </c>
      <c r="S286" s="2">
        <f t="shared" si="125"/>
        <v>698000</v>
      </c>
      <c r="T286" s="2">
        <f t="shared" si="125"/>
        <v>15000</v>
      </c>
      <c r="U286" s="2">
        <f t="shared" si="125"/>
        <v>0</v>
      </c>
      <c r="V286" s="2">
        <f t="shared" si="125"/>
        <v>15000</v>
      </c>
      <c r="W286" s="2">
        <f t="shared" si="125"/>
        <v>0</v>
      </c>
      <c r="X286" s="2">
        <f t="shared" si="125"/>
        <v>443071.9</v>
      </c>
      <c r="Y286" s="1"/>
    </row>
    <row r="287" spans="1:25" ht="19.899999999999999" customHeight="1" outlineLevel="5" x14ac:dyDescent="0.25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573</v>
      </c>
      <c r="F287" s="1" t="s">
        <v>574</v>
      </c>
      <c r="G287" s="1" t="s">
        <v>627</v>
      </c>
      <c r="H287" s="1" t="s">
        <v>628</v>
      </c>
      <c r="I287" s="1" t="s">
        <v>670</v>
      </c>
      <c r="J287" s="1" t="s">
        <v>671</v>
      </c>
      <c r="K287" s="1" t="s">
        <v>672</v>
      </c>
      <c r="L287" s="1" t="s">
        <v>671</v>
      </c>
      <c r="M287" s="1" t="s">
        <v>673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1"/>
    </row>
    <row r="288" spans="1:25" ht="19.899999999999999" customHeight="1" outlineLevel="4" x14ac:dyDescent="0.25">
      <c r="J288" s="3" t="s">
        <v>1431</v>
      </c>
      <c r="N288" s="2">
        <f t="shared" ref="N288:X288" si="126">SUBTOTAL(9,N287:N287)</f>
        <v>0</v>
      </c>
      <c r="O288" s="2">
        <f>SUBTOTAL(9,O287:O287)</f>
        <v>0</v>
      </c>
      <c r="P288" s="2">
        <f t="shared" si="126"/>
        <v>0</v>
      </c>
      <c r="Q288" s="2">
        <f t="shared" si="126"/>
        <v>0</v>
      </c>
      <c r="R288" s="2">
        <f t="shared" si="126"/>
        <v>0</v>
      </c>
      <c r="S288" s="2">
        <f t="shared" si="126"/>
        <v>0</v>
      </c>
      <c r="T288" s="2">
        <f t="shared" si="126"/>
        <v>0</v>
      </c>
      <c r="U288" s="2">
        <f t="shared" si="126"/>
        <v>0</v>
      </c>
      <c r="V288" s="2">
        <f t="shared" si="126"/>
        <v>0</v>
      </c>
      <c r="W288" s="2">
        <f t="shared" si="126"/>
        <v>0</v>
      </c>
      <c r="X288" s="2">
        <f t="shared" si="126"/>
        <v>0</v>
      </c>
      <c r="Y288" s="1"/>
    </row>
    <row r="289" spans="1:25" ht="19.899999999999999" customHeight="1" outlineLevel="3" x14ac:dyDescent="0.25">
      <c r="H289" s="3" t="s">
        <v>1298</v>
      </c>
      <c r="N289" s="2">
        <f t="shared" ref="N289:X289" si="127">SUBTOTAL(9,N269:N287)</f>
        <v>23766801.960000001</v>
      </c>
      <c r="O289" s="2">
        <f>SUBTOTAL(9,O269:O287)</f>
        <v>14774030.18</v>
      </c>
      <c r="P289" s="2">
        <f t="shared" si="127"/>
        <v>23498975.709999997</v>
      </c>
      <c r="Q289" s="2">
        <f t="shared" si="127"/>
        <v>11041387.300000001</v>
      </c>
      <c r="R289" s="2">
        <f t="shared" si="127"/>
        <v>12457588.41</v>
      </c>
      <c r="S289" s="2">
        <f t="shared" si="127"/>
        <v>21997142.399999999</v>
      </c>
      <c r="T289" s="2">
        <f t="shared" si="127"/>
        <v>6351684.6699999999</v>
      </c>
      <c r="U289" s="2">
        <f t="shared" si="127"/>
        <v>-1500</v>
      </c>
      <c r="V289" s="2">
        <f t="shared" si="127"/>
        <v>4033742.9</v>
      </c>
      <c r="W289" s="2">
        <f t="shared" si="127"/>
        <v>2316441.77</v>
      </c>
      <c r="X289" s="2">
        <f t="shared" si="127"/>
        <v>15075130.199999999</v>
      </c>
      <c r="Y289" s="1"/>
    </row>
    <row r="290" spans="1:25" ht="19.899999999999999" customHeight="1" outlineLevel="5" x14ac:dyDescent="0.25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573</v>
      </c>
      <c r="F290" s="1" t="s">
        <v>574</v>
      </c>
      <c r="G290" s="1" t="s">
        <v>674</v>
      </c>
      <c r="H290" s="1" t="s">
        <v>675</v>
      </c>
      <c r="I290" s="1" t="s">
        <v>676</v>
      </c>
      <c r="J290" s="1" t="s">
        <v>677</v>
      </c>
      <c r="K290" s="1" t="s">
        <v>678</v>
      </c>
      <c r="L290" s="1" t="s">
        <v>679</v>
      </c>
      <c r="M290" s="1" t="s">
        <v>680</v>
      </c>
      <c r="N290" s="2">
        <v>3881388.89</v>
      </c>
      <c r="O290" s="2">
        <v>0</v>
      </c>
      <c r="P290" s="2">
        <v>3881388.89</v>
      </c>
      <c r="Q290" s="2">
        <v>3881388.89</v>
      </c>
      <c r="R290" s="2">
        <v>0</v>
      </c>
      <c r="S290" s="2">
        <v>3881388.89</v>
      </c>
      <c r="T290" s="2">
        <v>0</v>
      </c>
      <c r="U290" s="2">
        <v>0</v>
      </c>
      <c r="V290" s="2">
        <v>0</v>
      </c>
      <c r="W290" s="2">
        <v>0</v>
      </c>
      <c r="X290" s="2">
        <v>3881388.89</v>
      </c>
      <c r="Y290" s="1"/>
    </row>
    <row r="291" spans="1:25" ht="19.899999999999999" customHeight="1" outlineLevel="4" x14ac:dyDescent="0.25">
      <c r="J291" s="3" t="s">
        <v>1432</v>
      </c>
      <c r="N291" s="2">
        <f t="shared" ref="N291:X291" si="128">SUBTOTAL(9,N290:N290)</f>
        <v>3881388.89</v>
      </c>
      <c r="O291" s="2">
        <f>SUBTOTAL(9,O290:O290)</f>
        <v>0</v>
      </c>
      <c r="P291" s="2">
        <f t="shared" si="128"/>
        <v>3881388.89</v>
      </c>
      <c r="Q291" s="2">
        <f t="shared" si="128"/>
        <v>3881388.89</v>
      </c>
      <c r="R291" s="2">
        <f t="shared" si="128"/>
        <v>0</v>
      </c>
      <c r="S291" s="2">
        <f t="shared" si="128"/>
        <v>3881388.89</v>
      </c>
      <c r="T291" s="2">
        <f t="shared" si="128"/>
        <v>0</v>
      </c>
      <c r="U291" s="2">
        <f t="shared" si="128"/>
        <v>0</v>
      </c>
      <c r="V291" s="2">
        <f t="shared" si="128"/>
        <v>0</v>
      </c>
      <c r="W291" s="2">
        <f t="shared" si="128"/>
        <v>0</v>
      </c>
      <c r="X291" s="2">
        <f t="shared" si="128"/>
        <v>3881388.89</v>
      </c>
      <c r="Y291" s="1"/>
    </row>
    <row r="292" spans="1:25" ht="19.899999999999999" customHeight="1" outlineLevel="5" x14ac:dyDescent="0.25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573</v>
      </c>
      <c r="F292" s="1" t="s">
        <v>574</v>
      </c>
      <c r="G292" s="1" t="s">
        <v>674</v>
      </c>
      <c r="H292" s="1" t="s">
        <v>675</v>
      </c>
      <c r="I292" s="1" t="s">
        <v>681</v>
      </c>
      <c r="J292" s="1" t="s">
        <v>682</v>
      </c>
      <c r="K292" s="1" t="s">
        <v>683</v>
      </c>
      <c r="L292" s="1" t="s">
        <v>684</v>
      </c>
      <c r="M292" s="1" t="s">
        <v>685</v>
      </c>
      <c r="N292" s="2">
        <v>30000</v>
      </c>
      <c r="O292" s="2">
        <v>-2.0372679238045401E-12</v>
      </c>
      <c r="P292" s="2">
        <v>24499.02</v>
      </c>
      <c r="Q292" s="2">
        <v>24499.02</v>
      </c>
      <c r="R292" s="2">
        <v>-2.0372679238045401E-12</v>
      </c>
      <c r="S292" s="2">
        <v>30000</v>
      </c>
      <c r="T292" s="2">
        <v>0</v>
      </c>
      <c r="U292" s="2">
        <v>0</v>
      </c>
      <c r="V292" s="2">
        <v>0</v>
      </c>
      <c r="W292" s="2">
        <v>0</v>
      </c>
      <c r="X292" s="2">
        <v>24499.02</v>
      </c>
      <c r="Y292" s="1"/>
    </row>
    <row r="293" spans="1:25" ht="19.899999999999999" customHeight="1" outlineLevel="4" x14ac:dyDescent="0.25">
      <c r="J293" s="3" t="s">
        <v>1433</v>
      </c>
      <c r="N293" s="2">
        <f t="shared" ref="N293:X293" si="129">SUBTOTAL(9,N292:N292)</f>
        <v>30000</v>
      </c>
      <c r="O293" s="2">
        <f>SUBTOTAL(9,O292:O292)</f>
        <v>-2.0372679238045401E-12</v>
      </c>
      <c r="P293" s="2">
        <f t="shared" si="129"/>
        <v>24499.02</v>
      </c>
      <c r="Q293" s="2">
        <f t="shared" si="129"/>
        <v>24499.02</v>
      </c>
      <c r="R293" s="2">
        <f t="shared" si="129"/>
        <v>-2.0372679238045401E-12</v>
      </c>
      <c r="S293" s="2">
        <f t="shared" si="129"/>
        <v>30000</v>
      </c>
      <c r="T293" s="2">
        <f t="shared" si="129"/>
        <v>0</v>
      </c>
      <c r="U293" s="2">
        <f t="shared" si="129"/>
        <v>0</v>
      </c>
      <c r="V293" s="2">
        <f t="shared" si="129"/>
        <v>0</v>
      </c>
      <c r="W293" s="2">
        <f t="shared" si="129"/>
        <v>0</v>
      </c>
      <c r="X293" s="2">
        <f t="shared" si="129"/>
        <v>24499.02</v>
      </c>
      <c r="Y293" s="1"/>
    </row>
    <row r="294" spans="1:25" ht="19.899999999999999" customHeight="1" outlineLevel="3" x14ac:dyDescent="0.25">
      <c r="H294" s="3" t="s">
        <v>1299</v>
      </c>
      <c r="N294" s="2">
        <f t="shared" ref="N294:X294" si="130">SUBTOTAL(9,N290:N292)</f>
        <v>3911388.89</v>
      </c>
      <c r="O294" s="2">
        <f>SUBTOTAL(9,O290:O292)</f>
        <v>-2.0372679238045401E-12</v>
      </c>
      <c r="P294" s="2">
        <f t="shared" si="130"/>
        <v>3905887.91</v>
      </c>
      <c r="Q294" s="2">
        <f t="shared" si="130"/>
        <v>3905887.91</v>
      </c>
      <c r="R294" s="2">
        <f t="shared" si="130"/>
        <v>-2.0372679238045401E-12</v>
      </c>
      <c r="S294" s="2">
        <f t="shared" si="130"/>
        <v>3911388.89</v>
      </c>
      <c r="T294" s="2">
        <f t="shared" si="130"/>
        <v>0</v>
      </c>
      <c r="U294" s="2">
        <f t="shared" si="130"/>
        <v>0</v>
      </c>
      <c r="V294" s="2">
        <f t="shared" si="130"/>
        <v>0</v>
      </c>
      <c r="W294" s="2">
        <f t="shared" si="130"/>
        <v>0</v>
      </c>
      <c r="X294" s="2">
        <f t="shared" si="130"/>
        <v>3905887.91</v>
      </c>
      <c r="Y294" s="1"/>
    </row>
    <row r="295" spans="1:25" ht="19.899999999999999" customHeight="1" outlineLevel="5" x14ac:dyDescent="0.25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573</v>
      </c>
      <c r="F295" s="1" t="s">
        <v>574</v>
      </c>
      <c r="G295" s="1" t="s">
        <v>686</v>
      </c>
      <c r="H295" s="1" t="s">
        <v>687</v>
      </c>
      <c r="I295" s="1" t="s">
        <v>688</v>
      </c>
      <c r="J295" s="1" t="s">
        <v>689</v>
      </c>
      <c r="K295" s="1" t="s">
        <v>690</v>
      </c>
      <c r="L295" s="1" t="s">
        <v>689</v>
      </c>
      <c r="M295" s="1" t="s">
        <v>691</v>
      </c>
      <c r="N295" s="2">
        <v>11386306.4</v>
      </c>
      <c r="O295" s="2">
        <v>1212980.05</v>
      </c>
      <c r="P295" s="2">
        <v>9545923.0899999999</v>
      </c>
      <c r="Q295" s="2">
        <v>8435592.3900000006</v>
      </c>
      <c r="R295" s="2">
        <v>1110330.7</v>
      </c>
      <c r="S295" s="2">
        <v>11386306.4</v>
      </c>
      <c r="T295" s="2">
        <v>1969125.31</v>
      </c>
      <c r="U295" s="2">
        <v>-635133.98</v>
      </c>
      <c r="V295" s="2">
        <v>1231341.98</v>
      </c>
      <c r="W295" s="2">
        <v>102649.35</v>
      </c>
      <c r="X295" s="2">
        <v>9666934.3699999992</v>
      </c>
      <c r="Y295" s="1"/>
    </row>
    <row r="296" spans="1:25" ht="19.899999999999999" customHeight="1" outlineLevel="4" x14ac:dyDescent="0.25">
      <c r="J296" s="3" t="s">
        <v>1434</v>
      </c>
      <c r="N296" s="2">
        <f t="shared" ref="N296:X296" si="131">SUBTOTAL(9,N295:N295)</f>
        <v>11386306.4</v>
      </c>
      <c r="O296" s="2">
        <f>SUBTOTAL(9,O295:O295)</f>
        <v>1212980.05</v>
      </c>
      <c r="P296" s="2">
        <f t="shared" si="131"/>
        <v>9545923.0899999999</v>
      </c>
      <c r="Q296" s="2">
        <f t="shared" si="131"/>
        <v>8435592.3900000006</v>
      </c>
      <c r="R296" s="2">
        <f t="shared" si="131"/>
        <v>1110330.7</v>
      </c>
      <c r="S296" s="2">
        <f t="shared" si="131"/>
        <v>11386306.4</v>
      </c>
      <c r="T296" s="2">
        <f t="shared" si="131"/>
        <v>1969125.31</v>
      </c>
      <c r="U296" s="2">
        <f t="shared" si="131"/>
        <v>-635133.98</v>
      </c>
      <c r="V296" s="2">
        <f t="shared" si="131"/>
        <v>1231341.98</v>
      </c>
      <c r="W296" s="2">
        <f t="shared" si="131"/>
        <v>102649.35</v>
      </c>
      <c r="X296" s="2">
        <f t="shared" si="131"/>
        <v>9666934.3699999992</v>
      </c>
      <c r="Y296" s="1"/>
    </row>
    <row r="297" spans="1:25" ht="19.899999999999999" customHeight="1" outlineLevel="5" x14ac:dyDescent="0.25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573</v>
      </c>
      <c r="F297" s="1" t="s">
        <v>574</v>
      </c>
      <c r="G297" s="1" t="s">
        <v>686</v>
      </c>
      <c r="H297" s="1" t="s">
        <v>687</v>
      </c>
      <c r="I297" s="1" t="s">
        <v>692</v>
      </c>
      <c r="J297" s="1" t="s">
        <v>693</v>
      </c>
      <c r="K297" s="1" t="s">
        <v>694</v>
      </c>
      <c r="L297" s="1" t="s">
        <v>693</v>
      </c>
      <c r="M297" s="1" t="s">
        <v>695</v>
      </c>
      <c r="N297" s="2">
        <v>24785.65</v>
      </c>
      <c r="O297" s="2">
        <v>5974.4</v>
      </c>
      <c r="P297" s="2">
        <v>20380.650000000001</v>
      </c>
      <c r="Q297" s="2">
        <v>20286.650000000001</v>
      </c>
      <c r="R297" s="2">
        <v>94</v>
      </c>
      <c r="S297" s="2">
        <v>24785.65</v>
      </c>
      <c r="T297" s="2">
        <v>15567.06</v>
      </c>
      <c r="U297" s="2">
        <v>-2185.02</v>
      </c>
      <c r="V297" s="2">
        <v>7501.64</v>
      </c>
      <c r="W297" s="2">
        <v>5880.4</v>
      </c>
      <c r="X297" s="2">
        <v>27788.29</v>
      </c>
      <c r="Y297" s="1"/>
    </row>
    <row r="298" spans="1:25" ht="19.899999999999999" customHeight="1" outlineLevel="4" x14ac:dyDescent="0.25">
      <c r="J298" s="3" t="s">
        <v>1435</v>
      </c>
      <c r="N298" s="2">
        <f t="shared" ref="N298:X298" si="132">SUBTOTAL(9,N297:N297)</f>
        <v>24785.65</v>
      </c>
      <c r="O298" s="2">
        <f>SUBTOTAL(9,O297:O297)</f>
        <v>5974.4</v>
      </c>
      <c r="P298" s="2">
        <f t="shared" si="132"/>
        <v>20380.650000000001</v>
      </c>
      <c r="Q298" s="2">
        <f t="shared" si="132"/>
        <v>20286.650000000001</v>
      </c>
      <c r="R298" s="2">
        <f t="shared" si="132"/>
        <v>94</v>
      </c>
      <c r="S298" s="2">
        <f t="shared" si="132"/>
        <v>24785.65</v>
      </c>
      <c r="T298" s="2">
        <f t="shared" si="132"/>
        <v>15567.06</v>
      </c>
      <c r="U298" s="2">
        <f t="shared" si="132"/>
        <v>-2185.02</v>
      </c>
      <c r="V298" s="2">
        <f t="shared" si="132"/>
        <v>7501.64</v>
      </c>
      <c r="W298" s="2">
        <f t="shared" si="132"/>
        <v>5880.4</v>
      </c>
      <c r="X298" s="2">
        <f t="shared" si="132"/>
        <v>27788.29</v>
      </c>
      <c r="Y298" s="1"/>
    </row>
    <row r="299" spans="1:25" ht="19.899999999999999" customHeight="1" outlineLevel="5" x14ac:dyDescent="0.25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573</v>
      </c>
      <c r="F299" s="1" t="s">
        <v>574</v>
      </c>
      <c r="G299" s="1" t="s">
        <v>686</v>
      </c>
      <c r="H299" s="1" t="s">
        <v>687</v>
      </c>
      <c r="I299" s="1" t="s">
        <v>696</v>
      </c>
      <c r="J299" s="1" t="s">
        <v>697</v>
      </c>
      <c r="K299" s="1" t="s">
        <v>698</v>
      </c>
      <c r="L299" s="1" t="s">
        <v>697</v>
      </c>
      <c r="M299" s="1" t="s">
        <v>699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1"/>
    </row>
    <row r="300" spans="1:25" ht="19.899999999999999" customHeight="1" outlineLevel="4" x14ac:dyDescent="0.25">
      <c r="J300" s="3" t="s">
        <v>1436</v>
      </c>
      <c r="N300" s="2">
        <f t="shared" ref="N300:X300" si="133">SUBTOTAL(9,N299:N299)</f>
        <v>0</v>
      </c>
      <c r="O300" s="2">
        <f>SUBTOTAL(9,O299:O299)</f>
        <v>0</v>
      </c>
      <c r="P300" s="2">
        <f t="shared" si="133"/>
        <v>0</v>
      </c>
      <c r="Q300" s="2">
        <f t="shared" si="133"/>
        <v>0</v>
      </c>
      <c r="R300" s="2">
        <f t="shared" si="133"/>
        <v>0</v>
      </c>
      <c r="S300" s="2">
        <f t="shared" si="133"/>
        <v>0</v>
      </c>
      <c r="T300" s="2">
        <f t="shared" si="133"/>
        <v>0</v>
      </c>
      <c r="U300" s="2">
        <f t="shared" si="133"/>
        <v>0</v>
      </c>
      <c r="V300" s="2">
        <f t="shared" si="133"/>
        <v>0</v>
      </c>
      <c r="W300" s="2">
        <f t="shared" si="133"/>
        <v>0</v>
      </c>
      <c r="X300" s="2">
        <f t="shared" si="133"/>
        <v>0</v>
      </c>
      <c r="Y300" s="1"/>
    </row>
    <row r="301" spans="1:25" ht="19.899999999999999" customHeight="1" outlineLevel="5" x14ac:dyDescent="0.25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573</v>
      </c>
      <c r="F301" s="1" t="s">
        <v>574</v>
      </c>
      <c r="G301" s="1" t="s">
        <v>686</v>
      </c>
      <c r="H301" s="1" t="s">
        <v>687</v>
      </c>
      <c r="I301" s="1" t="s">
        <v>700</v>
      </c>
      <c r="J301" s="1" t="s">
        <v>701</v>
      </c>
      <c r="K301" s="1" t="s">
        <v>702</v>
      </c>
      <c r="L301" s="1" t="s">
        <v>701</v>
      </c>
      <c r="M301" s="1" t="s">
        <v>703</v>
      </c>
      <c r="N301" s="2">
        <v>992786</v>
      </c>
      <c r="O301" s="2">
        <v>5254.07</v>
      </c>
      <c r="P301" s="2">
        <v>990499</v>
      </c>
      <c r="Q301" s="2">
        <v>990490</v>
      </c>
      <c r="R301" s="2">
        <v>9</v>
      </c>
      <c r="S301" s="2">
        <v>803686</v>
      </c>
      <c r="T301" s="2">
        <v>49941.07</v>
      </c>
      <c r="U301" s="2">
        <v>-1647</v>
      </c>
      <c r="V301" s="2">
        <v>43049</v>
      </c>
      <c r="W301" s="2">
        <v>5245.07</v>
      </c>
      <c r="X301" s="2">
        <v>1033539</v>
      </c>
      <c r="Y301" s="1"/>
    </row>
    <row r="302" spans="1:25" ht="19.899999999999999" customHeight="1" outlineLevel="4" x14ac:dyDescent="0.25">
      <c r="J302" s="3" t="s">
        <v>1437</v>
      </c>
      <c r="N302" s="2">
        <f t="shared" ref="N302:X302" si="134">SUBTOTAL(9,N301:N301)</f>
        <v>992786</v>
      </c>
      <c r="O302" s="2">
        <f>SUBTOTAL(9,O301:O301)</f>
        <v>5254.07</v>
      </c>
      <c r="P302" s="2">
        <f t="shared" si="134"/>
        <v>990499</v>
      </c>
      <c r="Q302" s="2">
        <f t="shared" si="134"/>
        <v>990490</v>
      </c>
      <c r="R302" s="2">
        <f t="shared" si="134"/>
        <v>9</v>
      </c>
      <c r="S302" s="2">
        <f t="shared" si="134"/>
        <v>803686</v>
      </c>
      <c r="T302" s="2">
        <f t="shared" si="134"/>
        <v>49941.07</v>
      </c>
      <c r="U302" s="2">
        <f t="shared" si="134"/>
        <v>-1647</v>
      </c>
      <c r="V302" s="2">
        <f t="shared" si="134"/>
        <v>43049</v>
      </c>
      <c r="W302" s="2">
        <f t="shared" si="134"/>
        <v>5245.07</v>
      </c>
      <c r="X302" s="2">
        <f t="shared" si="134"/>
        <v>1033539</v>
      </c>
      <c r="Y302" s="1"/>
    </row>
    <row r="303" spans="1:25" ht="19.899999999999999" customHeight="1" outlineLevel="5" x14ac:dyDescent="0.25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573</v>
      </c>
      <c r="F303" s="1" t="s">
        <v>574</v>
      </c>
      <c r="G303" s="1" t="s">
        <v>686</v>
      </c>
      <c r="H303" s="1" t="s">
        <v>687</v>
      </c>
      <c r="I303" s="1" t="s">
        <v>704</v>
      </c>
      <c r="J303" s="1" t="s">
        <v>705</v>
      </c>
      <c r="K303" s="1" t="s">
        <v>706</v>
      </c>
      <c r="L303" s="1" t="s">
        <v>705</v>
      </c>
      <c r="M303" s="1" t="s">
        <v>707</v>
      </c>
      <c r="N303" s="2">
        <v>13435.99</v>
      </c>
      <c r="O303" s="2">
        <v>12036.38</v>
      </c>
      <c r="P303" s="2">
        <v>10178.33</v>
      </c>
      <c r="Q303" s="2">
        <v>2797.6</v>
      </c>
      <c r="R303" s="2">
        <v>7380.73</v>
      </c>
      <c r="S303" s="2">
        <v>13195.99</v>
      </c>
      <c r="T303" s="2">
        <v>7070.79</v>
      </c>
      <c r="U303" s="2">
        <v>0</v>
      </c>
      <c r="V303" s="2">
        <v>2415.14</v>
      </c>
      <c r="W303" s="2">
        <v>4655.6499999999996</v>
      </c>
      <c r="X303" s="2">
        <v>5212.74</v>
      </c>
      <c r="Y303" s="1"/>
    </row>
    <row r="304" spans="1:25" ht="19.899999999999999" customHeight="1" outlineLevel="4" x14ac:dyDescent="0.25">
      <c r="J304" s="3" t="s">
        <v>1438</v>
      </c>
      <c r="N304" s="2">
        <f t="shared" ref="N304:X304" si="135">SUBTOTAL(9,N303:N303)</f>
        <v>13435.99</v>
      </c>
      <c r="O304" s="2">
        <f>SUBTOTAL(9,O303:O303)</f>
        <v>12036.38</v>
      </c>
      <c r="P304" s="2">
        <f t="shared" si="135"/>
        <v>10178.33</v>
      </c>
      <c r="Q304" s="2">
        <f t="shared" si="135"/>
        <v>2797.6</v>
      </c>
      <c r="R304" s="2">
        <f t="shared" si="135"/>
        <v>7380.73</v>
      </c>
      <c r="S304" s="2">
        <f t="shared" si="135"/>
        <v>13195.99</v>
      </c>
      <c r="T304" s="2">
        <f t="shared" si="135"/>
        <v>7070.79</v>
      </c>
      <c r="U304" s="2">
        <f t="shared" si="135"/>
        <v>0</v>
      </c>
      <c r="V304" s="2">
        <f t="shared" si="135"/>
        <v>2415.14</v>
      </c>
      <c r="W304" s="2">
        <f t="shared" si="135"/>
        <v>4655.6499999999996</v>
      </c>
      <c r="X304" s="2">
        <f t="shared" si="135"/>
        <v>5212.74</v>
      </c>
      <c r="Y304" s="1"/>
    </row>
    <row r="305" spans="1:25" ht="19.899999999999999" customHeight="1" outlineLevel="5" x14ac:dyDescent="0.25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573</v>
      </c>
      <c r="F305" s="1" t="s">
        <v>574</v>
      </c>
      <c r="G305" s="1" t="s">
        <v>686</v>
      </c>
      <c r="H305" s="1" t="s">
        <v>687</v>
      </c>
      <c r="I305" s="1" t="s">
        <v>708</v>
      </c>
      <c r="J305" s="1" t="s">
        <v>709</v>
      </c>
      <c r="K305" s="1" t="s">
        <v>710</v>
      </c>
      <c r="L305" s="1" t="s">
        <v>711</v>
      </c>
      <c r="M305" s="1" t="s">
        <v>712</v>
      </c>
      <c r="N305" s="2">
        <v>489359.29</v>
      </c>
      <c r="O305" s="2">
        <v>202231</v>
      </c>
      <c r="P305" s="2">
        <v>489359</v>
      </c>
      <c r="Q305" s="2">
        <v>397630</v>
      </c>
      <c r="R305" s="2">
        <v>91729</v>
      </c>
      <c r="S305" s="2">
        <v>489359.29</v>
      </c>
      <c r="T305" s="2">
        <v>110502</v>
      </c>
      <c r="U305" s="2">
        <v>0</v>
      </c>
      <c r="V305" s="2">
        <v>0</v>
      </c>
      <c r="W305" s="2">
        <v>110502</v>
      </c>
      <c r="X305" s="2">
        <v>397630</v>
      </c>
      <c r="Y305" s="1"/>
    </row>
    <row r="306" spans="1:25" ht="19.899999999999999" customHeight="1" outlineLevel="4" x14ac:dyDescent="0.25">
      <c r="J306" s="3" t="s">
        <v>1439</v>
      </c>
      <c r="N306" s="2">
        <f t="shared" ref="N306:X306" si="136">SUBTOTAL(9,N305:N305)</f>
        <v>489359.29</v>
      </c>
      <c r="O306" s="2">
        <f>SUBTOTAL(9,O305:O305)</f>
        <v>202231</v>
      </c>
      <c r="P306" s="2">
        <f t="shared" si="136"/>
        <v>489359</v>
      </c>
      <c r="Q306" s="2">
        <f t="shared" si="136"/>
        <v>397630</v>
      </c>
      <c r="R306" s="2">
        <f t="shared" si="136"/>
        <v>91729</v>
      </c>
      <c r="S306" s="2">
        <f t="shared" si="136"/>
        <v>489359.29</v>
      </c>
      <c r="T306" s="2">
        <f t="shared" si="136"/>
        <v>110502</v>
      </c>
      <c r="U306" s="2">
        <f t="shared" si="136"/>
        <v>0</v>
      </c>
      <c r="V306" s="2">
        <f t="shared" si="136"/>
        <v>0</v>
      </c>
      <c r="W306" s="2">
        <f t="shared" si="136"/>
        <v>110502</v>
      </c>
      <c r="X306" s="2">
        <f t="shared" si="136"/>
        <v>397630</v>
      </c>
      <c r="Y306" s="1"/>
    </row>
    <row r="307" spans="1:25" ht="19.899999999999999" customHeight="1" outlineLevel="5" x14ac:dyDescent="0.25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573</v>
      </c>
      <c r="F307" s="1" t="s">
        <v>574</v>
      </c>
      <c r="G307" s="1" t="s">
        <v>686</v>
      </c>
      <c r="H307" s="1" t="s">
        <v>687</v>
      </c>
      <c r="I307" s="1" t="s">
        <v>713</v>
      </c>
      <c r="J307" s="1" t="s">
        <v>714</v>
      </c>
      <c r="K307" s="1" t="s">
        <v>715</v>
      </c>
      <c r="L307" s="1" t="s">
        <v>716</v>
      </c>
      <c r="M307" s="1" t="s">
        <v>717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1"/>
    </row>
    <row r="308" spans="1:25" ht="19.899999999999999" customHeight="1" outlineLevel="4" x14ac:dyDescent="0.25">
      <c r="J308" s="3" t="s">
        <v>1440</v>
      </c>
      <c r="N308" s="2">
        <f t="shared" ref="N308:X308" si="137">SUBTOTAL(9,N307:N307)</f>
        <v>0</v>
      </c>
      <c r="O308" s="2">
        <f>SUBTOTAL(9,O307:O307)</f>
        <v>0</v>
      </c>
      <c r="P308" s="2">
        <f t="shared" si="137"/>
        <v>0</v>
      </c>
      <c r="Q308" s="2">
        <f t="shared" si="137"/>
        <v>0</v>
      </c>
      <c r="R308" s="2">
        <f t="shared" si="137"/>
        <v>0</v>
      </c>
      <c r="S308" s="2">
        <f t="shared" si="137"/>
        <v>0</v>
      </c>
      <c r="T308" s="2">
        <f t="shared" si="137"/>
        <v>0</v>
      </c>
      <c r="U308" s="2">
        <f t="shared" si="137"/>
        <v>0</v>
      </c>
      <c r="V308" s="2">
        <f t="shared" si="137"/>
        <v>0</v>
      </c>
      <c r="W308" s="2">
        <f t="shared" si="137"/>
        <v>0</v>
      </c>
      <c r="X308" s="2">
        <f t="shared" si="137"/>
        <v>0</v>
      </c>
      <c r="Y308" s="1"/>
    </row>
    <row r="309" spans="1:25" ht="19.899999999999999" customHeight="1" outlineLevel="5" x14ac:dyDescent="0.25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573</v>
      </c>
      <c r="F309" s="1" t="s">
        <v>574</v>
      </c>
      <c r="G309" s="1" t="s">
        <v>686</v>
      </c>
      <c r="H309" s="1" t="s">
        <v>687</v>
      </c>
      <c r="I309" s="1" t="s">
        <v>718</v>
      </c>
      <c r="J309" s="1" t="s">
        <v>719</v>
      </c>
      <c r="K309" s="1" t="s">
        <v>720</v>
      </c>
      <c r="L309" s="1" t="s">
        <v>719</v>
      </c>
      <c r="M309" s="1" t="s">
        <v>721</v>
      </c>
      <c r="N309" s="2">
        <v>353000</v>
      </c>
      <c r="O309" s="2">
        <v>0</v>
      </c>
      <c r="P309" s="2">
        <v>351585</v>
      </c>
      <c r="Q309" s="2">
        <v>351585</v>
      </c>
      <c r="R309" s="2">
        <v>0</v>
      </c>
      <c r="S309" s="2">
        <v>353000</v>
      </c>
      <c r="T309" s="2">
        <v>0</v>
      </c>
      <c r="U309" s="2">
        <v>0</v>
      </c>
      <c r="V309" s="2">
        <v>0</v>
      </c>
      <c r="W309" s="2">
        <v>0</v>
      </c>
      <c r="X309" s="2">
        <v>351585</v>
      </c>
      <c r="Y309" s="1"/>
    </row>
    <row r="310" spans="1:25" ht="19.899999999999999" customHeight="1" outlineLevel="4" x14ac:dyDescent="0.25">
      <c r="J310" s="3" t="s">
        <v>1441</v>
      </c>
      <c r="N310" s="2">
        <f t="shared" ref="N310:X310" si="138">SUBTOTAL(9,N309:N309)</f>
        <v>353000</v>
      </c>
      <c r="O310" s="2">
        <f>SUBTOTAL(9,O309:O309)</f>
        <v>0</v>
      </c>
      <c r="P310" s="2">
        <f t="shared" si="138"/>
        <v>351585</v>
      </c>
      <c r="Q310" s="2">
        <f t="shared" si="138"/>
        <v>351585</v>
      </c>
      <c r="R310" s="2">
        <f t="shared" si="138"/>
        <v>0</v>
      </c>
      <c r="S310" s="2">
        <f t="shared" si="138"/>
        <v>353000</v>
      </c>
      <c r="T310" s="2">
        <f t="shared" si="138"/>
        <v>0</v>
      </c>
      <c r="U310" s="2">
        <f t="shared" si="138"/>
        <v>0</v>
      </c>
      <c r="V310" s="2">
        <f t="shared" si="138"/>
        <v>0</v>
      </c>
      <c r="W310" s="2">
        <f t="shared" si="138"/>
        <v>0</v>
      </c>
      <c r="X310" s="2">
        <f t="shared" si="138"/>
        <v>351585</v>
      </c>
      <c r="Y310" s="1"/>
    </row>
    <row r="311" spans="1:25" ht="19.899999999999999" customHeight="1" outlineLevel="5" x14ac:dyDescent="0.25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573</v>
      </c>
      <c r="F311" s="1" t="s">
        <v>574</v>
      </c>
      <c r="G311" s="1" t="s">
        <v>686</v>
      </c>
      <c r="H311" s="1" t="s">
        <v>687</v>
      </c>
      <c r="I311" s="1" t="s">
        <v>722</v>
      </c>
      <c r="J311" s="1" t="s">
        <v>723</v>
      </c>
      <c r="K311" s="1" t="s">
        <v>724</v>
      </c>
      <c r="L311" s="1" t="s">
        <v>723</v>
      </c>
      <c r="M311" s="1" t="s">
        <v>725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1"/>
    </row>
    <row r="312" spans="1:25" ht="19.899999999999999" customHeight="1" outlineLevel="4" x14ac:dyDescent="0.25">
      <c r="J312" s="3" t="s">
        <v>1442</v>
      </c>
      <c r="N312" s="2">
        <f t="shared" ref="N312:X312" si="139">SUBTOTAL(9,N311:N311)</f>
        <v>0</v>
      </c>
      <c r="O312" s="2">
        <f>SUBTOTAL(9,O311:O311)</f>
        <v>0</v>
      </c>
      <c r="P312" s="2">
        <f t="shared" si="139"/>
        <v>0</v>
      </c>
      <c r="Q312" s="2">
        <f t="shared" si="139"/>
        <v>0</v>
      </c>
      <c r="R312" s="2">
        <f t="shared" si="139"/>
        <v>0</v>
      </c>
      <c r="S312" s="2">
        <f t="shared" si="139"/>
        <v>0</v>
      </c>
      <c r="T312" s="2">
        <f t="shared" si="139"/>
        <v>0</v>
      </c>
      <c r="U312" s="2">
        <f t="shared" si="139"/>
        <v>0</v>
      </c>
      <c r="V312" s="2">
        <f t="shared" si="139"/>
        <v>0</v>
      </c>
      <c r="W312" s="2">
        <f t="shared" si="139"/>
        <v>0</v>
      </c>
      <c r="X312" s="2">
        <f t="shared" si="139"/>
        <v>0</v>
      </c>
      <c r="Y312" s="1"/>
    </row>
    <row r="313" spans="1:25" ht="19.899999999999999" customHeight="1" outlineLevel="5" x14ac:dyDescent="0.25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573</v>
      </c>
      <c r="F313" s="1" t="s">
        <v>574</v>
      </c>
      <c r="G313" s="1" t="s">
        <v>686</v>
      </c>
      <c r="H313" s="1" t="s">
        <v>687</v>
      </c>
      <c r="I313" s="1" t="s">
        <v>726</v>
      </c>
      <c r="J313" s="1" t="s">
        <v>727</v>
      </c>
      <c r="K313" s="1" t="s">
        <v>728</v>
      </c>
      <c r="L313" s="1" t="s">
        <v>727</v>
      </c>
      <c r="M313" s="1" t="s">
        <v>729</v>
      </c>
      <c r="N313" s="2">
        <v>604170.79</v>
      </c>
      <c r="O313" s="2">
        <v>32251.759999999998</v>
      </c>
      <c r="P313" s="2">
        <v>560255.48</v>
      </c>
      <c r="Q313" s="2">
        <v>529040.37</v>
      </c>
      <c r="R313" s="2">
        <v>31215.11</v>
      </c>
      <c r="S313" s="2">
        <v>594109.79</v>
      </c>
      <c r="T313" s="2">
        <v>1416.65</v>
      </c>
      <c r="U313" s="2">
        <v>-309.39999999999998</v>
      </c>
      <c r="V313" s="2">
        <v>70.599999999999994</v>
      </c>
      <c r="W313" s="2">
        <v>1036.6500000000001</v>
      </c>
      <c r="X313" s="2">
        <v>529110.97</v>
      </c>
      <c r="Y313" s="1"/>
    </row>
    <row r="314" spans="1:25" ht="19.899999999999999" customHeight="1" outlineLevel="4" x14ac:dyDescent="0.25">
      <c r="J314" s="3" t="s">
        <v>1443</v>
      </c>
      <c r="N314" s="2">
        <f t="shared" ref="N314:X314" si="140">SUBTOTAL(9,N313:N313)</f>
        <v>604170.79</v>
      </c>
      <c r="O314" s="2">
        <f>SUBTOTAL(9,O313:O313)</f>
        <v>32251.759999999998</v>
      </c>
      <c r="P314" s="2">
        <f t="shared" si="140"/>
        <v>560255.48</v>
      </c>
      <c r="Q314" s="2">
        <f t="shared" si="140"/>
        <v>529040.37</v>
      </c>
      <c r="R314" s="2">
        <f t="shared" si="140"/>
        <v>31215.11</v>
      </c>
      <c r="S314" s="2">
        <f t="shared" si="140"/>
        <v>594109.79</v>
      </c>
      <c r="T314" s="2">
        <f t="shared" si="140"/>
        <v>1416.65</v>
      </c>
      <c r="U314" s="2">
        <f t="shared" si="140"/>
        <v>-309.39999999999998</v>
      </c>
      <c r="V314" s="2">
        <f t="shared" si="140"/>
        <v>70.599999999999994</v>
      </c>
      <c r="W314" s="2">
        <f t="shared" si="140"/>
        <v>1036.6500000000001</v>
      </c>
      <c r="X314" s="2">
        <f t="shared" si="140"/>
        <v>529110.97</v>
      </c>
      <c r="Y314" s="1"/>
    </row>
    <row r="315" spans="1:25" ht="19.899999999999999" customHeight="1" outlineLevel="5" x14ac:dyDescent="0.25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573</v>
      </c>
      <c r="F315" s="1" t="s">
        <v>574</v>
      </c>
      <c r="G315" s="1" t="s">
        <v>686</v>
      </c>
      <c r="H315" s="1" t="s">
        <v>687</v>
      </c>
      <c r="I315" s="1" t="s">
        <v>730</v>
      </c>
      <c r="J315" s="1" t="s">
        <v>731</v>
      </c>
      <c r="K315" s="1" t="s">
        <v>732</v>
      </c>
      <c r="L315" s="1" t="s">
        <v>731</v>
      </c>
      <c r="M315" s="1" t="s">
        <v>733</v>
      </c>
      <c r="N315" s="2">
        <v>474034.85</v>
      </c>
      <c r="O315" s="2">
        <v>23281.39</v>
      </c>
      <c r="P315" s="2">
        <v>346616.58</v>
      </c>
      <c r="Q315" s="2">
        <v>323335.19</v>
      </c>
      <c r="R315" s="2">
        <v>23281.39</v>
      </c>
      <c r="S315" s="2">
        <v>474034.85</v>
      </c>
      <c r="T315" s="2">
        <v>0</v>
      </c>
      <c r="U315" s="2">
        <v>0</v>
      </c>
      <c r="V315" s="2">
        <v>0</v>
      </c>
      <c r="W315" s="2">
        <v>0</v>
      </c>
      <c r="X315" s="2">
        <v>323335.19</v>
      </c>
      <c r="Y315" s="1"/>
    </row>
    <row r="316" spans="1:25" ht="19.899999999999999" customHeight="1" outlineLevel="4" x14ac:dyDescent="0.25">
      <c r="J316" s="3" t="s">
        <v>1444</v>
      </c>
      <c r="N316" s="2">
        <f t="shared" ref="N316:X316" si="141">SUBTOTAL(9,N315:N315)</f>
        <v>474034.85</v>
      </c>
      <c r="O316" s="2">
        <f>SUBTOTAL(9,O315:O315)</f>
        <v>23281.39</v>
      </c>
      <c r="P316" s="2">
        <f t="shared" si="141"/>
        <v>346616.58</v>
      </c>
      <c r="Q316" s="2">
        <f t="shared" si="141"/>
        <v>323335.19</v>
      </c>
      <c r="R316" s="2">
        <f t="shared" si="141"/>
        <v>23281.39</v>
      </c>
      <c r="S316" s="2">
        <f t="shared" si="141"/>
        <v>474034.85</v>
      </c>
      <c r="T316" s="2">
        <f t="shared" si="141"/>
        <v>0</v>
      </c>
      <c r="U316" s="2">
        <f t="shared" si="141"/>
        <v>0</v>
      </c>
      <c r="V316" s="2">
        <f t="shared" si="141"/>
        <v>0</v>
      </c>
      <c r="W316" s="2">
        <f t="shared" si="141"/>
        <v>0</v>
      </c>
      <c r="X316" s="2">
        <f t="shared" si="141"/>
        <v>323335.19</v>
      </c>
      <c r="Y316" s="1"/>
    </row>
    <row r="317" spans="1:25" ht="19.899999999999999" customHeight="1" outlineLevel="3" x14ac:dyDescent="0.25">
      <c r="H317" s="3" t="s">
        <v>1300</v>
      </c>
      <c r="N317" s="2">
        <f t="shared" ref="N317:X317" si="142">SUBTOTAL(9,N295:N315)</f>
        <v>14337878.970000001</v>
      </c>
      <c r="O317" s="2">
        <f>SUBTOTAL(9,O295:O315)</f>
        <v>1494009.0499999998</v>
      </c>
      <c r="P317" s="2">
        <f t="shared" si="142"/>
        <v>12314797.130000001</v>
      </c>
      <c r="Q317" s="2">
        <f t="shared" si="142"/>
        <v>11050757.199999999</v>
      </c>
      <c r="R317" s="2">
        <f t="shared" si="142"/>
        <v>1264039.93</v>
      </c>
      <c r="S317" s="2">
        <f t="shared" si="142"/>
        <v>14138477.970000001</v>
      </c>
      <c r="T317" s="2">
        <f t="shared" si="142"/>
        <v>2153622.8800000004</v>
      </c>
      <c r="U317" s="2">
        <f t="shared" si="142"/>
        <v>-639275.4</v>
      </c>
      <c r="V317" s="2">
        <f t="shared" si="142"/>
        <v>1284378.3599999999</v>
      </c>
      <c r="W317" s="2">
        <f t="shared" si="142"/>
        <v>229969.12</v>
      </c>
      <c r="X317" s="2">
        <f t="shared" si="142"/>
        <v>12335135.559999999</v>
      </c>
      <c r="Y317" s="1"/>
    </row>
    <row r="318" spans="1:25" ht="19.899999999999999" customHeight="1" outlineLevel="5" x14ac:dyDescent="0.25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573</v>
      </c>
      <c r="F318" s="1" t="s">
        <v>574</v>
      </c>
      <c r="G318" s="1" t="s">
        <v>734</v>
      </c>
      <c r="H318" s="1" t="s">
        <v>735</v>
      </c>
      <c r="I318" s="1" t="s">
        <v>736</v>
      </c>
      <c r="J318" s="1" t="s">
        <v>737</v>
      </c>
      <c r="K318" s="1" t="s">
        <v>738</v>
      </c>
      <c r="L318" s="1" t="s">
        <v>737</v>
      </c>
      <c r="M318" s="1" t="s">
        <v>739</v>
      </c>
      <c r="N318" s="2">
        <v>7564929.0599999996</v>
      </c>
      <c r="O318" s="2">
        <v>2012086.66</v>
      </c>
      <c r="P318" s="2">
        <v>5246041.37</v>
      </c>
      <c r="Q318" s="2">
        <v>3520699.94</v>
      </c>
      <c r="R318" s="2">
        <v>1725341.43</v>
      </c>
      <c r="S318" s="2">
        <v>6404929.0599999996</v>
      </c>
      <c r="T318" s="2">
        <v>1040690.07</v>
      </c>
      <c r="U318" s="2">
        <v>-521.32000000000005</v>
      </c>
      <c r="V318" s="2">
        <v>753423.52</v>
      </c>
      <c r="W318" s="2">
        <v>286745.23</v>
      </c>
      <c r="X318" s="2">
        <v>4274123.46</v>
      </c>
      <c r="Y318" s="1"/>
    </row>
    <row r="319" spans="1:25" ht="19.899999999999999" customHeight="1" outlineLevel="4" x14ac:dyDescent="0.25">
      <c r="J319" s="3" t="s">
        <v>1445</v>
      </c>
      <c r="N319" s="2">
        <f t="shared" ref="N319:X319" si="143">SUBTOTAL(9,N318:N318)</f>
        <v>7564929.0599999996</v>
      </c>
      <c r="O319" s="2">
        <f>SUBTOTAL(9,O318:O318)</f>
        <v>2012086.66</v>
      </c>
      <c r="P319" s="2">
        <f t="shared" si="143"/>
        <v>5246041.37</v>
      </c>
      <c r="Q319" s="2">
        <f t="shared" si="143"/>
        <v>3520699.94</v>
      </c>
      <c r="R319" s="2">
        <f t="shared" si="143"/>
        <v>1725341.43</v>
      </c>
      <c r="S319" s="2">
        <f t="shared" si="143"/>
        <v>6404929.0599999996</v>
      </c>
      <c r="T319" s="2">
        <f t="shared" si="143"/>
        <v>1040690.07</v>
      </c>
      <c r="U319" s="2">
        <f t="shared" si="143"/>
        <v>-521.32000000000005</v>
      </c>
      <c r="V319" s="2">
        <f t="shared" si="143"/>
        <v>753423.52</v>
      </c>
      <c r="W319" s="2">
        <f t="shared" si="143"/>
        <v>286745.23</v>
      </c>
      <c r="X319" s="2">
        <f t="shared" si="143"/>
        <v>4274123.46</v>
      </c>
      <c r="Y319" s="1"/>
    </row>
    <row r="320" spans="1:25" ht="19.899999999999999" customHeight="1" outlineLevel="5" x14ac:dyDescent="0.25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573</v>
      </c>
      <c r="F320" s="1" t="s">
        <v>574</v>
      </c>
      <c r="G320" s="1" t="s">
        <v>734</v>
      </c>
      <c r="H320" s="1" t="s">
        <v>735</v>
      </c>
      <c r="I320" s="1" t="s">
        <v>740</v>
      </c>
      <c r="J320" s="1" t="s">
        <v>741</v>
      </c>
      <c r="K320" s="1" t="s">
        <v>742</v>
      </c>
      <c r="L320" s="1" t="s">
        <v>741</v>
      </c>
      <c r="M320" s="1" t="s">
        <v>743</v>
      </c>
      <c r="N320" s="2">
        <v>35897.03</v>
      </c>
      <c r="O320" s="2">
        <v>0</v>
      </c>
      <c r="P320" s="2">
        <v>35897.03</v>
      </c>
      <c r="Q320" s="2">
        <v>35897.03</v>
      </c>
      <c r="R320" s="2">
        <v>0</v>
      </c>
      <c r="S320" s="2">
        <v>35897.03</v>
      </c>
      <c r="T320" s="2">
        <v>0</v>
      </c>
      <c r="U320" s="2">
        <v>0</v>
      </c>
      <c r="V320" s="2">
        <v>0</v>
      </c>
      <c r="W320" s="2">
        <v>0</v>
      </c>
      <c r="X320" s="2">
        <v>35897.03</v>
      </c>
      <c r="Y320" s="1"/>
    </row>
    <row r="321" spans="1:25" ht="19.899999999999999" customHeight="1" outlineLevel="4" x14ac:dyDescent="0.25">
      <c r="J321" s="3" t="s">
        <v>1446</v>
      </c>
      <c r="N321" s="2">
        <f t="shared" ref="N321:X321" si="144">SUBTOTAL(9,N320:N320)</f>
        <v>35897.03</v>
      </c>
      <c r="O321" s="2">
        <f>SUBTOTAL(9,O320:O320)</f>
        <v>0</v>
      </c>
      <c r="P321" s="2">
        <f t="shared" si="144"/>
        <v>35897.03</v>
      </c>
      <c r="Q321" s="2">
        <f t="shared" si="144"/>
        <v>35897.03</v>
      </c>
      <c r="R321" s="2">
        <f t="shared" si="144"/>
        <v>0</v>
      </c>
      <c r="S321" s="2">
        <f t="shared" si="144"/>
        <v>35897.03</v>
      </c>
      <c r="T321" s="2">
        <f t="shared" si="144"/>
        <v>0</v>
      </c>
      <c r="U321" s="2">
        <f t="shared" si="144"/>
        <v>0</v>
      </c>
      <c r="V321" s="2">
        <f t="shared" si="144"/>
        <v>0</v>
      </c>
      <c r="W321" s="2">
        <f t="shared" si="144"/>
        <v>0</v>
      </c>
      <c r="X321" s="2">
        <f t="shared" si="144"/>
        <v>35897.03</v>
      </c>
      <c r="Y321" s="1"/>
    </row>
    <row r="322" spans="1:25" ht="19.899999999999999" customHeight="1" outlineLevel="5" x14ac:dyDescent="0.25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573</v>
      </c>
      <c r="F322" s="1" t="s">
        <v>574</v>
      </c>
      <c r="G322" s="1" t="s">
        <v>734</v>
      </c>
      <c r="H322" s="1" t="s">
        <v>735</v>
      </c>
      <c r="I322" s="1" t="s">
        <v>744</v>
      </c>
      <c r="J322" s="1" t="s">
        <v>745</v>
      </c>
      <c r="K322" s="1" t="s">
        <v>746</v>
      </c>
      <c r="L322" s="1" t="s">
        <v>747</v>
      </c>
      <c r="M322" s="1" t="s">
        <v>748</v>
      </c>
      <c r="N322" s="2">
        <v>96054.16</v>
      </c>
      <c r="O322" s="2">
        <v>0</v>
      </c>
      <c r="P322" s="2">
        <v>89176.960000000006</v>
      </c>
      <c r="Q322" s="2">
        <v>89176.960000000006</v>
      </c>
      <c r="R322" s="2">
        <v>0</v>
      </c>
      <c r="S322" s="2">
        <v>96054.16</v>
      </c>
      <c r="T322" s="2">
        <v>0</v>
      </c>
      <c r="U322" s="2">
        <v>0</v>
      </c>
      <c r="V322" s="2">
        <v>0</v>
      </c>
      <c r="W322" s="2">
        <v>0</v>
      </c>
      <c r="X322" s="2">
        <v>89176.960000000006</v>
      </c>
      <c r="Y322" s="1"/>
    </row>
    <row r="323" spans="1:25" ht="19.899999999999999" customHeight="1" outlineLevel="4" x14ac:dyDescent="0.25">
      <c r="J323" s="3" t="s">
        <v>1447</v>
      </c>
      <c r="N323" s="2">
        <f t="shared" ref="N323:X323" si="145">SUBTOTAL(9,N322:N322)</f>
        <v>96054.16</v>
      </c>
      <c r="O323" s="2">
        <f>SUBTOTAL(9,O322:O322)</f>
        <v>0</v>
      </c>
      <c r="P323" s="2">
        <f t="shared" si="145"/>
        <v>89176.960000000006</v>
      </c>
      <c r="Q323" s="2">
        <f t="shared" si="145"/>
        <v>89176.960000000006</v>
      </c>
      <c r="R323" s="2">
        <f t="shared" si="145"/>
        <v>0</v>
      </c>
      <c r="S323" s="2">
        <f t="shared" si="145"/>
        <v>96054.16</v>
      </c>
      <c r="T323" s="2">
        <f t="shared" si="145"/>
        <v>0</v>
      </c>
      <c r="U323" s="2">
        <f t="shared" si="145"/>
        <v>0</v>
      </c>
      <c r="V323" s="2">
        <f t="shared" si="145"/>
        <v>0</v>
      </c>
      <c r="W323" s="2">
        <f t="shared" si="145"/>
        <v>0</v>
      </c>
      <c r="X323" s="2">
        <f t="shared" si="145"/>
        <v>89176.960000000006</v>
      </c>
      <c r="Y323" s="1"/>
    </row>
    <row r="324" spans="1:25" ht="19.899999999999999" customHeight="1" outlineLevel="5" x14ac:dyDescent="0.25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573</v>
      </c>
      <c r="F324" s="1" t="s">
        <v>574</v>
      </c>
      <c r="G324" s="1" t="s">
        <v>734</v>
      </c>
      <c r="H324" s="1" t="s">
        <v>735</v>
      </c>
      <c r="I324" s="1" t="s">
        <v>749</v>
      </c>
      <c r="J324" s="1" t="s">
        <v>750</v>
      </c>
      <c r="K324" s="1" t="s">
        <v>751</v>
      </c>
      <c r="L324" s="1" t="s">
        <v>752</v>
      </c>
      <c r="M324" s="1" t="s">
        <v>753</v>
      </c>
      <c r="N324" s="2">
        <v>36070.82</v>
      </c>
      <c r="O324" s="2">
        <v>0</v>
      </c>
      <c r="P324" s="2">
        <v>36070.82</v>
      </c>
      <c r="Q324" s="2">
        <v>36070.82</v>
      </c>
      <c r="R324" s="2">
        <v>0</v>
      </c>
      <c r="S324" s="2">
        <v>36070.82</v>
      </c>
      <c r="T324" s="2">
        <v>0</v>
      </c>
      <c r="U324" s="2">
        <v>0</v>
      </c>
      <c r="V324" s="2">
        <v>0</v>
      </c>
      <c r="W324" s="2">
        <v>0</v>
      </c>
      <c r="X324" s="2">
        <v>36070.82</v>
      </c>
      <c r="Y324" s="1"/>
    </row>
    <row r="325" spans="1:25" ht="19.899999999999999" customHeight="1" outlineLevel="4" x14ac:dyDescent="0.25">
      <c r="J325" s="3" t="s">
        <v>1448</v>
      </c>
      <c r="N325" s="2">
        <f t="shared" ref="N325:X325" si="146">SUBTOTAL(9,N324:N324)</f>
        <v>36070.82</v>
      </c>
      <c r="O325" s="2">
        <f>SUBTOTAL(9,O324:O324)</f>
        <v>0</v>
      </c>
      <c r="P325" s="2">
        <f t="shared" si="146"/>
        <v>36070.82</v>
      </c>
      <c r="Q325" s="2">
        <f t="shared" si="146"/>
        <v>36070.82</v>
      </c>
      <c r="R325" s="2">
        <f t="shared" si="146"/>
        <v>0</v>
      </c>
      <c r="S325" s="2">
        <f t="shared" si="146"/>
        <v>36070.82</v>
      </c>
      <c r="T325" s="2">
        <f t="shared" si="146"/>
        <v>0</v>
      </c>
      <c r="U325" s="2">
        <f t="shared" si="146"/>
        <v>0</v>
      </c>
      <c r="V325" s="2">
        <f t="shared" si="146"/>
        <v>0</v>
      </c>
      <c r="W325" s="2">
        <f t="shared" si="146"/>
        <v>0</v>
      </c>
      <c r="X325" s="2">
        <f t="shared" si="146"/>
        <v>36070.82</v>
      </c>
      <c r="Y325" s="1"/>
    </row>
    <row r="326" spans="1:25" ht="19.899999999999999" customHeight="1" outlineLevel="5" x14ac:dyDescent="0.25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573</v>
      </c>
      <c r="F326" s="1" t="s">
        <v>574</v>
      </c>
      <c r="G326" s="1" t="s">
        <v>734</v>
      </c>
      <c r="H326" s="1" t="s">
        <v>735</v>
      </c>
      <c r="I326" s="1" t="s">
        <v>754</v>
      </c>
      <c r="J326" s="1" t="s">
        <v>755</v>
      </c>
      <c r="K326" s="1" t="s">
        <v>756</v>
      </c>
      <c r="L326" s="1" t="s">
        <v>755</v>
      </c>
      <c r="M326" s="1" t="s">
        <v>757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1"/>
    </row>
    <row r="327" spans="1:25" ht="19.899999999999999" customHeight="1" outlineLevel="4" x14ac:dyDescent="0.25">
      <c r="J327" s="3" t="s">
        <v>1449</v>
      </c>
      <c r="N327" s="2">
        <f t="shared" ref="N327:X327" si="147">SUBTOTAL(9,N326:N326)</f>
        <v>0</v>
      </c>
      <c r="O327" s="2">
        <f>SUBTOTAL(9,O326:O326)</f>
        <v>0</v>
      </c>
      <c r="P327" s="2">
        <f t="shared" si="147"/>
        <v>0</v>
      </c>
      <c r="Q327" s="2">
        <f t="shared" si="147"/>
        <v>0</v>
      </c>
      <c r="R327" s="2">
        <f t="shared" si="147"/>
        <v>0</v>
      </c>
      <c r="S327" s="2">
        <f t="shared" si="147"/>
        <v>0</v>
      </c>
      <c r="T327" s="2">
        <f t="shared" si="147"/>
        <v>0</v>
      </c>
      <c r="U327" s="2">
        <f t="shared" si="147"/>
        <v>0</v>
      </c>
      <c r="V327" s="2">
        <f t="shared" si="147"/>
        <v>0</v>
      </c>
      <c r="W327" s="2">
        <f t="shared" si="147"/>
        <v>0</v>
      </c>
      <c r="X327" s="2">
        <f t="shared" si="147"/>
        <v>0</v>
      </c>
      <c r="Y327" s="1"/>
    </row>
    <row r="328" spans="1:25" ht="19.899999999999999" customHeight="1" outlineLevel="5" x14ac:dyDescent="0.25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573</v>
      </c>
      <c r="F328" s="1" t="s">
        <v>574</v>
      </c>
      <c r="G328" s="1" t="s">
        <v>734</v>
      </c>
      <c r="H328" s="1" t="s">
        <v>735</v>
      </c>
      <c r="I328" s="1" t="s">
        <v>758</v>
      </c>
      <c r="J328" s="1" t="s">
        <v>759</v>
      </c>
      <c r="K328" s="1" t="s">
        <v>760</v>
      </c>
      <c r="L328" s="1" t="s">
        <v>759</v>
      </c>
      <c r="M328" s="1" t="s">
        <v>761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1"/>
    </row>
    <row r="329" spans="1:25" ht="19.899999999999999" customHeight="1" outlineLevel="4" x14ac:dyDescent="0.25">
      <c r="J329" s="3" t="s">
        <v>1450</v>
      </c>
      <c r="N329" s="2">
        <f t="shared" ref="N329:X329" si="148">SUBTOTAL(9,N328:N328)</f>
        <v>0</v>
      </c>
      <c r="O329" s="2">
        <f>SUBTOTAL(9,O328:O328)</f>
        <v>0</v>
      </c>
      <c r="P329" s="2">
        <f t="shared" si="148"/>
        <v>0</v>
      </c>
      <c r="Q329" s="2">
        <f t="shared" si="148"/>
        <v>0</v>
      </c>
      <c r="R329" s="2">
        <f t="shared" si="148"/>
        <v>0</v>
      </c>
      <c r="S329" s="2">
        <f t="shared" si="148"/>
        <v>0</v>
      </c>
      <c r="T329" s="2">
        <f t="shared" si="148"/>
        <v>0</v>
      </c>
      <c r="U329" s="2">
        <f t="shared" si="148"/>
        <v>0</v>
      </c>
      <c r="V329" s="2">
        <f t="shared" si="148"/>
        <v>0</v>
      </c>
      <c r="W329" s="2">
        <f t="shared" si="148"/>
        <v>0</v>
      </c>
      <c r="X329" s="2">
        <f t="shared" si="148"/>
        <v>0</v>
      </c>
      <c r="Y329" s="1"/>
    </row>
    <row r="330" spans="1:25" ht="19.899999999999999" customHeight="1" outlineLevel="5" x14ac:dyDescent="0.25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573</v>
      </c>
      <c r="F330" s="1" t="s">
        <v>574</v>
      </c>
      <c r="G330" s="1" t="s">
        <v>734</v>
      </c>
      <c r="H330" s="1" t="s">
        <v>735</v>
      </c>
      <c r="I330" s="1" t="s">
        <v>762</v>
      </c>
      <c r="J330" s="1" t="s">
        <v>763</v>
      </c>
      <c r="K330" s="1" t="s">
        <v>764</v>
      </c>
      <c r="L330" s="1" t="s">
        <v>763</v>
      </c>
      <c r="M330" s="1" t="s">
        <v>765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1"/>
    </row>
    <row r="331" spans="1:25" ht="19.899999999999999" customHeight="1" outlineLevel="4" x14ac:dyDescent="0.25">
      <c r="J331" s="3" t="s">
        <v>1451</v>
      </c>
      <c r="N331" s="2">
        <f t="shared" ref="N331:X331" si="149">SUBTOTAL(9,N330:N330)</f>
        <v>0</v>
      </c>
      <c r="O331" s="2">
        <f>SUBTOTAL(9,O330:O330)</f>
        <v>0</v>
      </c>
      <c r="P331" s="2">
        <f t="shared" si="149"/>
        <v>0</v>
      </c>
      <c r="Q331" s="2">
        <f t="shared" si="149"/>
        <v>0</v>
      </c>
      <c r="R331" s="2">
        <f t="shared" si="149"/>
        <v>0</v>
      </c>
      <c r="S331" s="2">
        <f t="shared" si="149"/>
        <v>0</v>
      </c>
      <c r="T331" s="2">
        <f t="shared" si="149"/>
        <v>0</v>
      </c>
      <c r="U331" s="2">
        <f t="shared" si="149"/>
        <v>0</v>
      </c>
      <c r="V331" s="2">
        <f t="shared" si="149"/>
        <v>0</v>
      </c>
      <c r="W331" s="2">
        <f t="shared" si="149"/>
        <v>0</v>
      </c>
      <c r="X331" s="2">
        <f t="shared" si="149"/>
        <v>0</v>
      </c>
      <c r="Y331" s="1"/>
    </row>
    <row r="332" spans="1:25" ht="19.899999999999999" customHeight="1" outlineLevel="3" x14ac:dyDescent="0.25">
      <c r="H332" s="3" t="s">
        <v>1301</v>
      </c>
      <c r="N332" s="2">
        <f t="shared" ref="N332:X332" si="150">SUBTOTAL(9,N318:N330)</f>
        <v>7732951.0700000003</v>
      </c>
      <c r="O332" s="2">
        <f>SUBTOTAL(9,O318:O330)</f>
        <v>2012086.66</v>
      </c>
      <c r="P332" s="2">
        <f t="shared" si="150"/>
        <v>5407186.1800000006</v>
      </c>
      <c r="Q332" s="2">
        <f t="shared" si="150"/>
        <v>3681844.7499999995</v>
      </c>
      <c r="R332" s="2">
        <f t="shared" si="150"/>
        <v>1725341.43</v>
      </c>
      <c r="S332" s="2">
        <f t="shared" si="150"/>
        <v>6572951.0700000003</v>
      </c>
      <c r="T332" s="2">
        <f t="shared" si="150"/>
        <v>1040690.07</v>
      </c>
      <c r="U332" s="2">
        <f t="shared" si="150"/>
        <v>-521.32000000000005</v>
      </c>
      <c r="V332" s="2">
        <f t="shared" si="150"/>
        <v>753423.52</v>
      </c>
      <c r="W332" s="2">
        <f t="shared" si="150"/>
        <v>286745.23</v>
      </c>
      <c r="X332" s="2">
        <f t="shared" si="150"/>
        <v>4435268.2700000005</v>
      </c>
      <c r="Y332" s="1"/>
    </row>
    <row r="333" spans="1:25" ht="19.899999999999999" customHeight="1" outlineLevel="5" x14ac:dyDescent="0.25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573</v>
      </c>
      <c r="F333" s="1" t="s">
        <v>574</v>
      </c>
      <c r="G333" s="1" t="s">
        <v>766</v>
      </c>
      <c r="H333" s="1" t="s">
        <v>767</v>
      </c>
      <c r="I333" s="1" t="s">
        <v>768</v>
      </c>
      <c r="J333" s="1" t="s">
        <v>769</v>
      </c>
      <c r="K333" s="1" t="s">
        <v>770</v>
      </c>
      <c r="L333" s="1" t="s">
        <v>771</v>
      </c>
      <c r="M333" s="1" t="s">
        <v>772</v>
      </c>
      <c r="N333" s="2">
        <v>3.12</v>
      </c>
      <c r="O333" s="2">
        <v>85.41</v>
      </c>
      <c r="P333" s="2">
        <v>3.12</v>
      </c>
      <c r="Q333" s="2">
        <v>3.12</v>
      </c>
      <c r="R333" s="2">
        <v>0</v>
      </c>
      <c r="S333" s="2">
        <v>3.12</v>
      </c>
      <c r="T333" s="2">
        <v>113.45</v>
      </c>
      <c r="U333" s="2">
        <v>-28.04</v>
      </c>
      <c r="V333" s="2">
        <v>0</v>
      </c>
      <c r="W333" s="2">
        <v>85.41</v>
      </c>
      <c r="X333" s="2">
        <v>3.12</v>
      </c>
      <c r="Y333" s="1"/>
    </row>
    <row r="334" spans="1:25" ht="19.899999999999999" customHeight="1" outlineLevel="4" x14ac:dyDescent="0.25">
      <c r="J334" s="3" t="s">
        <v>1452</v>
      </c>
      <c r="N334" s="2">
        <f t="shared" ref="N334:X334" si="151">SUBTOTAL(9,N333:N333)</f>
        <v>3.12</v>
      </c>
      <c r="O334" s="2">
        <f>SUBTOTAL(9,O333:O333)</f>
        <v>85.41</v>
      </c>
      <c r="P334" s="2">
        <f t="shared" si="151"/>
        <v>3.12</v>
      </c>
      <c r="Q334" s="2">
        <f t="shared" si="151"/>
        <v>3.12</v>
      </c>
      <c r="R334" s="2">
        <f t="shared" si="151"/>
        <v>0</v>
      </c>
      <c r="S334" s="2">
        <f t="shared" si="151"/>
        <v>3.12</v>
      </c>
      <c r="T334" s="2">
        <f t="shared" si="151"/>
        <v>113.45</v>
      </c>
      <c r="U334" s="2">
        <f t="shared" si="151"/>
        <v>-28.04</v>
      </c>
      <c r="V334" s="2">
        <f t="shared" si="151"/>
        <v>0</v>
      </c>
      <c r="W334" s="2">
        <f t="shared" si="151"/>
        <v>85.41</v>
      </c>
      <c r="X334" s="2">
        <f t="shared" si="151"/>
        <v>3.12</v>
      </c>
      <c r="Y334" s="1"/>
    </row>
    <row r="335" spans="1:25" ht="19.899999999999999" customHeight="1" outlineLevel="5" x14ac:dyDescent="0.25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573</v>
      </c>
      <c r="F335" s="1" t="s">
        <v>574</v>
      </c>
      <c r="G335" s="1" t="s">
        <v>766</v>
      </c>
      <c r="H335" s="1" t="s">
        <v>767</v>
      </c>
      <c r="I335" s="1" t="s">
        <v>773</v>
      </c>
      <c r="J335" s="1" t="s">
        <v>774</v>
      </c>
      <c r="K335" s="1" t="s">
        <v>775</v>
      </c>
      <c r="L335" s="1" t="s">
        <v>774</v>
      </c>
      <c r="M335" s="1" t="s">
        <v>776</v>
      </c>
      <c r="N335" s="2">
        <v>3705.37</v>
      </c>
      <c r="O335" s="2">
        <v>1.13686837721616E-13</v>
      </c>
      <c r="P335" s="2">
        <v>3705.37</v>
      </c>
      <c r="Q335" s="2">
        <v>3705.37</v>
      </c>
      <c r="R335" s="2">
        <v>1.13686837721616E-13</v>
      </c>
      <c r="S335" s="2">
        <v>3705.37</v>
      </c>
      <c r="T335" s="2">
        <v>0</v>
      </c>
      <c r="U335" s="2">
        <v>0</v>
      </c>
      <c r="V335" s="2">
        <v>0</v>
      </c>
      <c r="W335" s="2">
        <v>0</v>
      </c>
      <c r="X335" s="2">
        <v>3705.37</v>
      </c>
      <c r="Y335" s="1"/>
    </row>
    <row r="336" spans="1:25" ht="19.899999999999999" customHeight="1" outlineLevel="4" x14ac:dyDescent="0.25">
      <c r="J336" s="3" t="s">
        <v>1453</v>
      </c>
      <c r="N336" s="2">
        <f t="shared" ref="N336:X336" si="152">SUBTOTAL(9,N335:N335)</f>
        <v>3705.37</v>
      </c>
      <c r="O336" s="2">
        <f>SUBTOTAL(9,O335:O335)</f>
        <v>1.13686837721616E-13</v>
      </c>
      <c r="P336" s="2">
        <f t="shared" si="152"/>
        <v>3705.37</v>
      </c>
      <c r="Q336" s="2">
        <f t="shared" si="152"/>
        <v>3705.37</v>
      </c>
      <c r="R336" s="2">
        <f t="shared" si="152"/>
        <v>1.13686837721616E-13</v>
      </c>
      <c r="S336" s="2">
        <f t="shared" si="152"/>
        <v>3705.37</v>
      </c>
      <c r="T336" s="2">
        <f t="shared" si="152"/>
        <v>0</v>
      </c>
      <c r="U336" s="2">
        <f t="shared" si="152"/>
        <v>0</v>
      </c>
      <c r="V336" s="2">
        <f t="shared" si="152"/>
        <v>0</v>
      </c>
      <c r="W336" s="2">
        <f t="shared" si="152"/>
        <v>0</v>
      </c>
      <c r="X336" s="2">
        <f t="shared" si="152"/>
        <v>3705.37</v>
      </c>
      <c r="Y336" s="1"/>
    </row>
    <row r="337" spans="1:25" ht="19.899999999999999" customHeight="1" outlineLevel="5" x14ac:dyDescent="0.25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573</v>
      </c>
      <c r="F337" s="1" t="s">
        <v>574</v>
      </c>
      <c r="G337" s="1" t="s">
        <v>766</v>
      </c>
      <c r="H337" s="1" t="s">
        <v>767</v>
      </c>
      <c r="I337" s="1" t="s">
        <v>777</v>
      </c>
      <c r="J337" s="1" t="s">
        <v>778</v>
      </c>
      <c r="K337" s="1" t="s">
        <v>779</v>
      </c>
      <c r="L337" s="1" t="s">
        <v>778</v>
      </c>
      <c r="M337" s="1" t="s">
        <v>780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1"/>
    </row>
    <row r="338" spans="1:25" ht="19.899999999999999" customHeight="1" outlineLevel="4" x14ac:dyDescent="0.25">
      <c r="J338" s="3" t="s">
        <v>1454</v>
      </c>
      <c r="N338" s="2">
        <f t="shared" ref="N338:X338" si="153">SUBTOTAL(9,N337:N337)</f>
        <v>0</v>
      </c>
      <c r="O338" s="2">
        <f>SUBTOTAL(9,O337:O337)</f>
        <v>0</v>
      </c>
      <c r="P338" s="2">
        <f t="shared" si="153"/>
        <v>0</v>
      </c>
      <c r="Q338" s="2">
        <f t="shared" si="153"/>
        <v>0</v>
      </c>
      <c r="R338" s="2">
        <f t="shared" si="153"/>
        <v>0</v>
      </c>
      <c r="S338" s="2">
        <f t="shared" si="153"/>
        <v>0</v>
      </c>
      <c r="T338" s="2">
        <f t="shared" si="153"/>
        <v>0</v>
      </c>
      <c r="U338" s="2">
        <f t="shared" si="153"/>
        <v>0</v>
      </c>
      <c r="V338" s="2">
        <f t="shared" si="153"/>
        <v>0</v>
      </c>
      <c r="W338" s="2">
        <f t="shared" si="153"/>
        <v>0</v>
      </c>
      <c r="X338" s="2">
        <f t="shared" si="153"/>
        <v>0</v>
      </c>
      <c r="Y338" s="1"/>
    </row>
    <row r="339" spans="1:25" ht="19.899999999999999" customHeight="1" outlineLevel="5" x14ac:dyDescent="0.25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573</v>
      </c>
      <c r="F339" s="1" t="s">
        <v>574</v>
      </c>
      <c r="G339" s="1" t="s">
        <v>766</v>
      </c>
      <c r="H339" s="1" t="s">
        <v>767</v>
      </c>
      <c r="I339" s="1" t="s">
        <v>781</v>
      </c>
      <c r="J339" s="1" t="s">
        <v>782</v>
      </c>
      <c r="K339" s="1" t="s">
        <v>783</v>
      </c>
      <c r="L339" s="1" t="s">
        <v>782</v>
      </c>
      <c r="M339" s="1" t="s">
        <v>784</v>
      </c>
      <c r="N339" s="2">
        <v>130000</v>
      </c>
      <c r="O339" s="2">
        <v>0</v>
      </c>
      <c r="P339" s="2">
        <v>124382.54</v>
      </c>
      <c r="Q339" s="2">
        <v>124382.54</v>
      </c>
      <c r="R339" s="2">
        <v>0</v>
      </c>
      <c r="S339" s="2">
        <v>130000</v>
      </c>
      <c r="T339" s="2">
        <v>0</v>
      </c>
      <c r="U339" s="2">
        <v>0</v>
      </c>
      <c r="V339" s="2">
        <v>0</v>
      </c>
      <c r="W339" s="2">
        <v>0</v>
      </c>
      <c r="X339" s="2">
        <v>124382.54</v>
      </c>
      <c r="Y339" s="1"/>
    </row>
    <row r="340" spans="1:25" ht="19.899999999999999" customHeight="1" outlineLevel="4" x14ac:dyDescent="0.25">
      <c r="J340" s="3" t="s">
        <v>1455</v>
      </c>
      <c r="N340" s="2">
        <f t="shared" ref="N340:X340" si="154">SUBTOTAL(9,N339:N339)</f>
        <v>130000</v>
      </c>
      <c r="O340" s="2">
        <f>SUBTOTAL(9,O339:O339)</f>
        <v>0</v>
      </c>
      <c r="P340" s="2">
        <f t="shared" si="154"/>
        <v>124382.54</v>
      </c>
      <c r="Q340" s="2">
        <f t="shared" si="154"/>
        <v>124382.54</v>
      </c>
      <c r="R340" s="2">
        <f t="shared" si="154"/>
        <v>0</v>
      </c>
      <c r="S340" s="2">
        <f t="shared" si="154"/>
        <v>130000</v>
      </c>
      <c r="T340" s="2">
        <f t="shared" si="154"/>
        <v>0</v>
      </c>
      <c r="U340" s="2">
        <f t="shared" si="154"/>
        <v>0</v>
      </c>
      <c r="V340" s="2">
        <f t="shared" si="154"/>
        <v>0</v>
      </c>
      <c r="W340" s="2">
        <f t="shared" si="154"/>
        <v>0</v>
      </c>
      <c r="X340" s="2">
        <f t="shared" si="154"/>
        <v>124382.54</v>
      </c>
      <c r="Y340" s="1"/>
    </row>
    <row r="341" spans="1:25" ht="19.899999999999999" customHeight="1" outlineLevel="5" x14ac:dyDescent="0.25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573</v>
      </c>
      <c r="F341" s="1" t="s">
        <v>574</v>
      </c>
      <c r="G341" s="1" t="s">
        <v>766</v>
      </c>
      <c r="H341" s="1" t="s">
        <v>767</v>
      </c>
      <c r="I341" s="1" t="s">
        <v>785</v>
      </c>
      <c r="J341" s="1" t="s">
        <v>786</v>
      </c>
      <c r="K341" s="1" t="s">
        <v>787</v>
      </c>
      <c r="L341" s="1" t="s">
        <v>786</v>
      </c>
      <c r="M341" s="1" t="s">
        <v>788</v>
      </c>
      <c r="N341" s="2">
        <v>1</v>
      </c>
      <c r="O341" s="2">
        <v>0</v>
      </c>
      <c r="P341" s="2">
        <v>0</v>
      </c>
      <c r="Q341" s="2">
        <v>0</v>
      </c>
      <c r="R341" s="2">
        <v>0</v>
      </c>
      <c r="S341" s="2">
        <v>1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1"/>
    </row>
    <row r="342" spans="1:25" ht="19.899999999999999" customHeight="1" outlineLevel="4" x14ac:dyDescent="0.25">
      <c r="J342" s="3" t="s">
        <v>1456</v>
      </c>
      <c r="N342" s="2">
        <f t="shared" ref="N342:X342" si="155">SUBTOTAL(9,N341:N341)</f>
        <v>1</v>
      </c>
      <c r="O342" s="2">
        <f>SUBTOTAL(9,O341:O341)</f>
        <v>0</v>
      </c>
      <c r="P342" s="2">
        <f t="shared" si="155"/>
        <v>0</v>
      </c>
      <c r="Q342" s="2">
        <f t="shared" si="155"/>
        <v>0</v>
      </c>
      <c r="R342" s="2">
        <f t="shared" si="155"/>
        <v>0</v>
      </c>
      <c r="S342" s="2">
        <f t="shared" si="155"/>
        <v>1</v>
      </c>
      <c r="T342" s="2">
        <f t="shared" si="155"/>
        <v>0</v>
      </c>
      <c r="U342" s="2">
        <f t="shared" si="155"/>
        <v>0</v>
      </c>
      <c r="V342" s="2">
        <f t="shared" si="155"/>
        <v>0</v>
      </c>
      <c r="W342" s="2">
        <f t="shared" si="155"/>
        <v>0</v>
      </c>
      <c r="X342" s="2">
        <f t="shared" si="155"/>
        <v>0</v>
      </c>
      <c r="Y342" s="1"/>
    </row>
    <row r="343" spans="1:25" ht="19.899999999999999" customHeight="1" outlineLevel="5" x14ac:dyDescent="0.25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573</v>
      </c>
      <c r="F343" s="1" t="s">
        <v>574</v>
      </c>
      <c r="G343" s="1" t="s">
        <v>766</v>
      </c>
      <c r="H343" s="1" t="s">
        <v>767</v>
      </c>
      <c r="I343" s="1" t="s">
        <v>789</v>
      </c>
      <c r="J343" s="1" t="s">
        <v>790</v>
      </c>
      <c r="K343" s="1" t="s">
        <v>791</v>
      </c>
      <c r="L343" s="1" t="s">
        <v>790</v>
      </c>
      <c r="M343" s="1" t="s">
        <v>792</v>
      </c>
      <c r="N343" s="2">
        <v>183050</v>
      </c>
      <c r="O343" s="2">
        <v>40989.480000000003</v>
      </c>
      <c r="P343" s="2">
        <v>181584.43</v>
      </c>
      <c r="Q343" s="2">
        <v>140594.95000000001</v>
      </c>
      <c r="R343" s="2">
        <v>40989.480000000003</v>
      </c>
      <c r="S343" s="2">
        <v>183050</v>
      </c>
      <c r="T343" s="2">
        <v>0</v>
      </c>
      <c r="U343" s="2">
        <v>0</v>
      </c>
      <c r="V343" s="2">
        <v>0</v>
      </c>
      <c r="W343" s="2">
        <v>0</v>
      </c>
      <c r="X343" s="2">
        <v>140594.95000000001</v>
      </c>
      <c r="Y343" s="1"/>
    </row>
    <row r="344" spans="1:25" ht="19.899999999999999" customHeight="1" outlineLevel="4" x14ac:dyDescent="0.25">
      <c r="J344" s="3" t="s">
        <v>1457</v>
      </c>
      <c r="N344" s="2">
        <f t="shared" ref="N344:X344" si="156">SUBTOTAL(9,N343:N343)</f>
        <v>183050</v>
      </c>
      <c r="O344" s="2">
        <f>SUBTOTAL(9,O343:O343)</f>
        <v>40989.480000000003</v>
      </c>
      <c r="P344" s="2">
        <f t="shared" si="156"/>
        <v>181584.43</v>
      </c>
      <c r="Q344" s="2">
        <f t="shared" si="156"/>
        <v>140594.95000000001</v>
      </c>
      <c r="R344" s="2">
        <f t="shared" si="156"/>
        <v>40989.480000000003</v>
      </c>
      <c r="S344" s="2">
        <f t="shared" si="156"/>
        <v>183050</v>
      </c>
      <c r="T344" s="2">
        <f t="shared" si="156"/>
        <v>0</v>
      </c>
      <c r="U344" s="2">
        <f t="shared" si="156"/>
        <v>0</v>
      </c>
      <c r="V344" s="2">
        <f t="shared" si="156"/>
        <v>0</v>
      </c>
      <c r="W344" s="2">
        <f t="shared" si="156"/>
        <v>0</v>
      </c>
      <c r="X344" s="2">
        <f t="shared" si="156"/>
        <v>140594.95000000001</v>
      </c>
      <c r="Y344" s="1"/>
    </row>
    <row r="345" spans="1:25" ht="19.899999999999999" customHeight="1" outlineLevel="5" x14ac:dyDescent="0.25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573</v>
      </c>
      <c r="F345" s="1" t="s">
        <v>574</v>
      </c>
      <c r="G345" s="1" t="s">
        <v>766</v>
      </c>
      <c r="H345" s="1" t="s">
        <v>767</v>
      </c>
      <c r="I345" s="1" t="s">
        <v>793</v>
      </c>
      <c r="J345" s="1" t="s">
        <v>794</v>
      </c>
      <c r="K345" s="1" t="s">
        <v>795</v>
      </c>
      <c r="L345" s="1" t="s">
        <v>794</v>
      </c>
      <c r="M345" s="1" t="s">
        <v>796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1"/>
    </row>
    <row r="346" spans="1:25" ht="19.899999999999999" customHeight="1" outlineLevel="4" x14ac:dyDescent="0.25">
      <c r="J346" s="3" t="s">
        <v>1458</v>
      </c>
      <c r="N346" s="2">
        <f t="shared" ref="N346:X346" si="157">SUBTOTAL(9,N345:N345)</f>
        <v>0</v>
      </c>
      <c r="O346" s="2">
        <f>SUBTOTAL(9,O345:O345)</f>
        <v>0</v>
      </c>
      <c r="P346" s="2">
        <f t="shared" si="157"/>
        <v>0</v>
      </c>
      <c r="Q346" s="2">
        <f t="shared" si="157"/>
        <v>0</v>
      </c>
      <c r="R346" s="2">
        <f t="shared" si="157"/>
        <v>0</v>
      </c>
      <c r="S346" s="2">
        <f t="shared" si="157"/>
        <v>0</v>
      </c>
      <c r="T346" s="2">
        <f t="shared" si="157"/>
        <v>0</v>
      </c>
      <c r="U346" s="2">
        <f t="shared" si="157"/>
        <v>0</v>
      </c>
      <c r="V346" s="2">
        <f t="shared" si="157"/>
        <v>0</v>
      </c>
      <c r="W346" s="2">
        <f t="shared" si="157"/>
        <v>0</v>
      </c>
      <c r="X346" s="2">
        <f t="shared" si="157"/>
        <v>0</v>
      </c>
      <c r="Y346" s="1"/>
    </row>
    <row r="347" spans="1:25" ht="19.899999999999999" customHeight="1" outlineLevel="5" x14ac:dyDescent="0.25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573</v>
      </c>
      <c r="F347" s="1" t="s">
        <v>574</v>
      </c>
      <c r="G347" s="1" t="s">
        <v>766</v>
      </c>
      <c r="H347" s="1" t="s">
        <v>767</v>
      </c>
      <c r="I347" s="1" t="s">
        <v>565</v>
      </c>
      <c r="J347" s="1" t="s">
        <v>566</v>
      </c>
      <c r="K347" s="1" t="s">
        <v>797</v>
      </c>
      <c r="L347" s="1" t="s">
        <v>798</v>
      </c>
      <c r="M347" s="1" t="s">
        <v>799</v>
      </c>
      <c r="N347" s="2">
        <v>1237</v>
      </c>
      <c r="O347" s="2">
        <v>-3.3750779948604803E-14</v>
      </c>
      <c r="P347" s="2">
        <v>1003.3</v>
      </c>
      <c r="Q347" s="2">
        <v>1003.3</v>
      </c>
      <c r="R347" s="2">
        <v>-3.3750779948604803E-14</v>
      </c>
      <c r="S347" s="2">
        <v>1237</v>
      </c>
      <c r="T347" s="2">
        <v>0</v>
      </c>
      <c r="U347" s="2">
        <v>0</v>
      </c>
      <c r="V347" s="2">
        <v>0</v>
      </c>
      <c r="W347" s="2">
        <v>0</v>
      </c>
      <c r="X347" s="2">
        <v>1003.3</v>
      </c>
      <c r="Y347" s="1"/>
    </row>
    <row r="348" spans="1:25" ht="19.899999999999999" customHeight="1" outlineLevel="5" x14ac:dyDescent="0.25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573</v>
      </c>
      <c r="F348" s="1" t="s">
        <v>574</v>
      </c>
      <c r="G348" s="1" t="s">
        <v>766</v>
      </c>
      <c r="H348" s="1" t="s">
        <v>767</v>
      </c>
      <c r="I348" s="1" t="s">
        <v>565</v>
      </c>
      <c r="J348" s="1" t="s">
        <v>566</v>
      </c>
      <c r="K348" s="1" t="s">
        <v>800</v>
      </c>
      <c r="L348" s="1" t="s">
        <v>801</v>
      </c>
      <c r="M348" s="1" t="s">
        <v>802</v>
      </c>
      <c r="N348" s="2">
        <v>754963.44</v>
      </c>
      <c r="O348" s="2">
        <v>2.8194335754960801E-11</v>
      </c>
      <c r="P348" s="2">
        <v>754963.44</v>
      </c>
      <c r="Q348" s="2">
        <v>754963.44</v>
      </c>
      <c r="R348" s="2">
        <v>2.7966962079517501E-11</v>
      </c>
      <c r="S348" s="2">
        <v>754963.44</v>
      </c>
      <c r="T348" s="2">
        <v>7043</v>
      </c>
      <c r="U348" s="2">
        <v>-7043</v>
      </c>
      <c r="V348" s="2">
        <v>0</v>
      </c>
      <c r="W348" s="2">
        <v>0</v>
      </c>
      <c r="X348" s="2">
        <v>754963.44</v>
      </c>
      <c r="Y348" s="1"/>
    </row>
    <row r="349" spans="1:25" ht="19.899999999999999" customHeight="1" outlineLevel="4" x14ac:dyDescent="0.25">
      <c r="J349" s="3" t="s">
        <v>1414</v>
      </c>
      <c r="N349" s="2">
        <f t="shared" ref="N349:X349" si="158">SUBTOTAL(9,N347:N348)</f>
        <v>756200.44</v>
      </c>
      <c r="O349" s="2">
        <f>SUBTOTAL(9,O347:O348)</f>
        <v>2.8160584975012196E-11</v>
      </c>
      <c r="P349" s="2">
        <f t="shared" si="158"/>
        <v>755966.74</v>
      </c>
      <c r="Q349" s="2">
        <f t="shared" si="158"/>
        <v>755966.74</v>
      </c>
      <c r="R349" s="2">
        <f t="shared" si="158"/>
        <v>2.7933211299568897E-11</v>
      </c>
      <c r="S349" s="2">
        <f t="shared" si="158"/>
        <v>756200.44</v>
      </c>
      <c r="T349" s="2">
        <f t="shared" si="158"/>
        <v>7043</v>
      </c>
      <c r="U349" s="2">
        <f t="shared" si="158"/>
        <v>-7043</v>
      </c>
      <c r="V349" s="2">
        <f t="shared" si="158"/>
        <v>0</v>
      </c>
      <c r="W349" s="2">
        <f t="shared" si="158"/>
        <v>0</v>
      </c>
      <c r="X349" s="2">
        <f t="shared" si="158"/>
        <v>755966.74</v>
      </c>
      <c r="Y349" s="1"/>
    </row>
    <row r="350" spans="1:25" ht="19.899999999999999" customHeight="1" outlineLevel="3" x14ac:dyDescent="0.25">
      <c r="H350" s="3" t="s">
        <v>1302</v>
      </c>
      <c r="N350" s="2">
        <f t="shared" ref="N350:X350" si="159">SUBTOTAL(9,N333:N348)</f>
        <v>1072959.93</v>
      </c>
      <c r="O350" s="2">
        <f>SUBTOTAL(9,O333:O348)</f>
        <v>41074.890000000036</v>
      </c>
      <c r="P350" s="2">
        <f t="shared" si="159"/>
        <v>1065642.2</v>
      </c>
      <c r="Q350" s="2">
        <f t="shared" si="159"/>
        <v>1024652.72</v>
      </c>
      <c r="R350" s="2">
        <f t="shared" si="159"/>
        <v>40989.480000000032</v>
      </c>
      <c r="S350" s="2">
        <f t="shared" si="159"/>
        <v>1072959.93</v>
      </c>
      <c r="T350" s="2">
        <f t="shared" si="159"/>
        <v>7156.45</v>
      </c>
      <c r="U350" s="2">
        <f t="shared" si="159"/>
        <v>-7071.04</v>
      </c>
      <c r="V350" s="2">
        <f t="shared" si="159"/>
        <v>0</v>
      </c>
      <c r="W350" s="2">
        <f t="shared" si="159"/>
        <v>85.41</v>
      </c>
      <c r="X350" s="2">
        <f t="shared" si="159"/>
        <v>1024652.72</v>
      </c>
      <c r="Y350" s="1"/>
    </row>
    <row r="351" spans="1:25" ht="19.899999999999999" customHeight="1" outlineLevel="2" x14ac:dyDescent="0.25">
      <c r="F351" s="3" t="s">
        <v>1287</v>
      </c>
      <c r="N351" s="2">
        <f t="shared" ref="N351:X351" si="160">SUBTOTAL(9,N248:N348)</f>
        <v>63974924.679999992</v>
      </c>
      <c r="O351" s="2">
        <f>SUBTOTAL(9,O248:O348)</f>
        <v>23412278.420000002</v>
      </c>
      <c r="P351" s="2">
        <f t="shared" si="160"/>
        <v>54851050.759999983</v>
      </c>
      <c r="Q351" s="2">
        <f t="shared" si="160"/>
        <v>34673929.849999994</v>
      </c>
      <c r="R351" s="2">
        <f t="shared" si="160"/>
        <v>20177120.91</v>
      </c>
      <c r="S351" s="2">
        <f t="shared" si="160"/>
        <v>60840232.11999999</v>
      </c>
      <c r="T351" s="2">
        <f t="shared" si="160"/>
        <v>11342002.42</v>
      </c>
      <c r="U351" s="2">
        <f t="shared" si="160"/>
        <v>-1036772.79</v>
      </c>
      <c r="V351" s="2">
        <f t="shared" si="160"/>
        <v>7070072.1199999992</v>
      </c>
      <c r="W351" s="2">
        <f t="shared" si="160"/>
        <v>3235157.51</v>
      </c>
      <c r="X351" s="2">
        <f t="shared" si="160"/>
        <v>41744001.969999991</v>
      </c>
      <c r="Y351" s="1"/>
    </row>
    <row r="352" spans="1:25" ht="19.899999999999999" customHeight="1" outlineLevel="5" x14ac:dyDescent="0.25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803</v>
      </c>
      <c r="F352" s="1" t="s">
        <v>804</v>
      </c>
      <c r="G352" s="1" t="s">
        <v>805</v>
      </c>
      <c r="H352" s="1" t="s">
        <v>806</v>
      </c>
      <c r="I352" s="1" t="s">
        <v>807</v>
      </c>
      <c r="J352" s="1" t="s">
        <v>808</v>
      </c>
      <c r="K352" s="1" t="s">
        <v>809</v>
      </c>
      <c r="L352" s="1" t="s">
        <v>808</v>
      </c>
      <c r="M352" s="1" t="s">
        <v>810</v>
      </c>
      <c r="N352" s="2">
        <v>3500000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1"/>
    </row>
    <row r="353" spans="1:25" ht="19.899999999999999" customHeight="1" outlineLevel="4" x14ac:dyDescent="0.25">
      <c r="J353" s="3" t="s">
        <v>1459</v>
      </c>
      <c r="N353" s="2">
        <f t="shared" ref="N353:X353" si="161">SUBTOTAL(9,N352:N352)</f>
        <v>3500000</v>
      </c>
      <c r="O353" s="2">
        <f>SUBTOTAL(9,O352:O352)</f>
        <v>0</v>
      </c>
      <c r="P353" s="2">
        <f t="shared" si="161"/>
        <v>0</v>
      </c>
      <c r="Q353" s="2">
        <f t="shared" si="161"/>
        <v>0</v>
      </c>
      <c r="R353" s="2">
        <f t="shared" si="161"/>
        <v>0</v>
      </c>
      <c r="S353" s="2">
        <f t="shared" si="161"/>
        <v>0</v>
      </c>
      <c r="T353" s="2">
        <f t="shared" si="161"/>
        <v>0</v>
      </c>
      <c r="U353" s="2">
        <f t="shared" si="161"/>
        <v>0</v>
      </c>
      <c r="V353" s="2">
        <f t="shared" si="161"/>
        <v>0</v>
      </c>
      <c r="W353" s="2">
        <f t="shared" si="161"/>
        <v>0</v>
      </c>
      <c r="X353" s="2">
        <f t="shared" si="161"/>
        <v>0</v>
      </c>
      <c r="Y353" s="1"/>
    </row>
    <row r="354" spans="1:25" ht="19.899999999999999" customHeight="1" outlineLevel="3" x14ac:dyDescent="0.25">
      <c r="H354" s="3" t="s">
        <v>1303</v>
      </c>
      <c r="N354" s="2">
        <f t="shared" ref="N354:X354" si="162">SUBTOTAL(9,N352:N352)</f>
        <v>3500000</v>
      </c>
      <c r="O354" s="2">
        <f>SUBTOTAL(9,O352:O352)</f>
        <v>0</v>
      </c>
      <c r="P354" s="2">
        <f t="shared" si="162"/>
        <v>0</v>
      </c>
      <c r="Q354" s="2">
        <f t="shared" si="162"/>
        <v>0</v>
      </c>
      <c r="R354" s="2">
        <f t="shared" si="162"/>
        <v>0</v>
      </c>
      <c r="S354" s="2">
        <f t="shared" si="162"/>
        <v>0</v>
      </c>
      <c r="T354" s="2">
        <f t="shared" si="162"/>
        <v>0</v>
      </c>
      <c r="U354" s="2">
        <f t="shared" si="162"/>
        <v>0</v>
      </c>
      <c r="V354" s="2">
        <f t="shared" si="162"/>
        <v>0</v>
      </c>
      <c r="W354" s="2">
        <f t="shared" si="162"/>
        <v>0</v>
      </c>
      <c r="X354" s="2">
        <f t="shared" si="162"/>
        <v>0</v>
      </c>
      <c r="Y354" s="1"/>
    </row>
    <row r="355" spans="1:25" ht="19.899999999999999" customHeight="1" outlineLevel="2" x14ac:dyDescent="0.25">
      <c r="F355" s="3" t="s">
        <v>1288</v>
      </c>
      <c r="N355" s="2">
        <f t="shared" ref="N355:X355" si="163">SUBTOTAL(9,N352:N352)</f>
        <v>3500000</v>
      </c>
      <c r="O355" s="2">
        <f>SUBTOTAL(9,O352:O352)</f>
        <v>0</v>
      </c>
      <c r="P355" s="2">
        <f t="shared" si="163"/>
        <v>0</v>
      </c>
      <c r="Q355" s="2">
        <f t="shared" si="163"/>
        <v>0</v>
      </c>
      <c r="R355" s="2">
        <f t="shared" si="163"/>
        <v>0</v>
      </c>
      <c r="S355" s="2">
        <f t="shared" si="163"/>
        <v>0</v>
      </c>
      <c r="T355" s="2">
        <f t="shared" si="163"/>
        <v>0</v>
      </c>
      <c r="U355" s="2">
        <f t="shared" si="163"/>
        <v>0</v>
      </c>
      <c r="V355" s="2">
        <f t="shared" si="163"/>
        <v>0</v>
      </c>
      <c r="W355" s="2">
        <f t="shared" si="163"/>
        <v>0</v>
      </c>
      <c r="X355" s="2">
        <f t="shared" si="163"/>
        <v>0</v>
      </c>
      <c r="Y355" s="1"/>
    </row>
    <row r="356" spans="1:25" ht="19.899999999999999" customHeight="1" outlineLevel="5" x14ac:dyDescent="0.25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811</v>
      </c>
      <c r="F356" s="1" t="s">
        <v>812</v>
      </c>
      <c r="G356" s="1" t="s">
        <v>813</v>
      </c>
      <c r="H356" s="1" t="s">
        <v>814</v>
      </c>
      <c r="I356" s="1" t="s">
        <v>815</v>
      </c>
      <c r="J356" s="1" t="s">
        <v>816</v>
      </c>
      <c r="K356" s="1" t="s">
        <v>817</v>
      </c>
      <c r="L356" s="1" t="s">
        <v>818</v>
      </c>
      <c r="M356" s="1" t="s">
        <v>819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1"/>
    </row>
    <row r="357" spans="1:25" ht="19.899999999999999" customHeight="1" outlineLevel="5" x14ac:dyDescent="0.25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811</v>
      </c>
      <c r="F357" s="1" t="s">
        <v>812</v>
      </c>
      <c r="G357" s="1" t="s">
        <v>813</v>
      </c>
      <c r="H357" s="1" t="s">
        <v>814</v>
      </c>
      <c r="I357" s="1" t="s">
        <v>815</v>
      </c>
      <c r="J357" s="1" t="s">
        <v>816</v>
      </c>
      <c r="K357" s="1" t="s">
        <v>820</v>
      </c>
      <c r="L357" s="1" t="s">
        <v>821</v>
      </c>
      <c r="M357" s="1" t="s">
        <v>822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92725.77</v>
      </c>
      <c r="U357" s="2">
        <v>-92725.77</v>
      </c>
      <c r="V357" s="2">
        <v>0</v>
      </c>
      <c r="W357" s="2">
        <v>0</v>
      </c>
      <c r="X357" s="2">
        <v>0</v>
      </c>
      <c r="Y357" s="1"/>
    </row>
    <row r="358" spans="1:25" ht="19.899999999999999" customHeight="1" outlineLevel="5" x14ac:dyDescent="0.25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811</v>
      </c>
      <c r="F358" s="1" t="s">
        <v>812</v>
      </c>
      <c r="G358" s="1" t="s">
        <v>813</v>
      </c>
      <c r="H358" s="1" t="s">
        <v>814</v>
      </c>
      <c r="I358" s="1" t="s">
        <v>815</v>
      </c>
      <c r="J358" s="1" t="s">
        <v>816</v>
      </c>
      <c r="K358" s="1" t="s">
        <v>823</v>
      </c>
      <c r="L358" s="1" t="s">
        <v>824</v>
      </c>
      <c r="M358" s="1" t="s">
        <v>825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1"/>
    </row>
    <row r="359" spans="1:25" ht="19.899999999999999" customHeight="1" outlineLevel="5" x14ac:dyDescent="0.25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811</v>
      </c>
      <c r="F359" s="1" t="s">
        <v>812</v>
      </c>
      <c r="G359" s="1" t="s">
        <v>813</v>
      </c>
      <c r="H359" s="1" t="s">
        <v>814</v>
      </c>
      <c r="I359" s="1" t="s">
        <v>815</v>
      </c>
      <c r="J359" s="1" t="s">
        <v>816</v>
      </c>
      <c r="K359" s="1" t="s">
        <v>826</v>
      </c>
      <c r="L359" s="1" t="s">
        <v>827</v>
      </c>
      <c r="M359" s="1" t="s">
        <v>828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1"/>
    </row>
    <row r="360" spans="1:25" ht="19.899999999999999" customHeight="1" outlineLevel="5" x14ac:dyDescent="0.25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811</v>
      </c>
      <c r="F360" s="1" t="s">
        <v>812</v>
      </c>
      <c r="G360" s="1" t="s">
        <v>813</v>
      </c>
      <c r="H360" s="1" t="s">
        <v>814</v>
      </c>
      <c r="I360" s="1" t="s">
        <v>815</v>
      </c>
      <c r="J360" s="1" t="s">
        <v>816</v>
      </c>
      <c r="K360" s="1" t="s">
        <v>829</v>
      </c>
      <c r="L360" s="1" t="s">
        <v>830</v>
      </c>
      <c r="M360" s="1" t="s">
        <v>831</v>
      </c>
      <c r="N360" s="2">
        <v>11937319.810000001</v>
      </c>
      <c r="O360" s="2">
        <v>0</v>
      </c>
      <c r="P360" s="2">
        <v>0</v>
      </c>
      <c r="Q360" s="2">
        <v>0</v>
      </c>
      <c r="R360" s="2">
        <v>0</v>
      </c>
      <c r="S360" s="2">
        <v>-7045692.7499999898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1"/>
    </row>
    <row r="361" spans="1:25" ht="19.899999999999999" customHeight="1" outlineLevel="4" x14ac:dyDescent="0.25">
      <c r="J361" s="3" t="s">
        <v>1460</v>
      </c>
      <c r="N361" s="2">
        <f t="shared" ref="N361:X361" si="164">SUBTOTAL(9,N356:N360)</f>
        <v>11937319.810000001</v>
      </c>
      <c r="O361" s="2">
        <f>SUBTOTAL(9,O356:O360)</f>
        <v>0</v>
      </c>
      <c r="P361" s="2">
        <f t="shared" si="164"/>
        <v>0</v>
      </c>
      <c r="Q361" s="2">
        <f t="shared" si="164"/>
        <v>0</v>
      </c>
      <c r="R361" s="2">
        <f t="shared" si="164"/>
        <v>0</v>
      </c>
      <c r="S361" s="2">
        <f t="shared" si="164"/>
        <v>-7045692.7499999898</v>
      </c>
      <c r="T361" s="2">
        <f t="shared" si="164"/>
        <v>92725.77</v>
      </c>
      <c r="U361" s="2">
        <f t="shared" si="164"/>
        <v>-92725.77</v>
      </c>
      <c r="V361" s="2">
        <f t="shared" si="164"/>
        <v>0</v>
      </c>
      <c r="W361" s="2">
        <f t="shared" si="164"/>
        <v>0</v>
      </c>
      <c r="X361" s="2">
        <f t="shared" si="164"/>
        <v>0</v>
      </c>
      <c r="Y361" s="1"/>
    </row>
    <row r="362" spans="1:25" ht="19.899999999999999" customHeight="1" outlineLevel="3" x14ac:dyDescent="0.25">
      <c r="H362" s="3" t="s">
        <v>1304</v>
      </c>
      <c r="N362" s="2">
        <f t="shared" ref="N362:X362" si="165">SUBTOTAL(9,N356:N360)</f>
        <v>11937319.810000001</v>
      </c>
      <c r="O362" s="2">
        <f>SUBTOTAL(9,O356:O360)</f>
        <v>0</v>
      </c>
      <c r="P362" s="2">
        <f t="shared" si="165"/>
        <v>0</v>
      </c>
      <c r="Q362" s="2">
        <f t="shared" si="165"/>
        <v>0</v>
      </c>
      <c r="R362" s="2">
        <f t="shared" si="165"/>
        <v>0</v>
      </c>
      <c r="S362" s="2">
        <f t="shared" si="165"/>
        <v>-7045692.7499999898</v>
      </c>
      <c r="T362" s="2">
        <f t="shared" si="165"/>
        <v>92725.77</v>
      </c>
      <c r="U362" s="2">
        <f t="shared" si="165"/>
        <v>-92725.77</v>
      </c>
      <c r="V362" s="2">
        <f t="shared" si="165"/>
        <v>0</v>
      </c>
      <c r="W362" s="2">
        <f t="shared" si="165"/>
        <v>0</v>
      </c>
      <c r="X362" s="2">
        <f t="shared" si="165"/>
        <v>0</v>
      </c>
      <c r="Y362" s="1"/>
    </row>
    <row r="363" spans="1:25" ht="19.899999999999999" customHeight="1" outlineLevel="2" x14ac:dyDescent="0.25">
      <c r="F363" s="3" t="s">
        <v>1289</v>
      </c>
      <c r="N363" s="2">
        <f t="shared" ref="N363:X363" si="166">SUBTOTAL(9,N356:N360)</f>
        <v>11937319.810000001</v>
      </c>
      <c r="O363" s="2">
        <f>SUBTOTAL(9,O356:O360)</f>
        <v>0</v>
      </c>
      <c r="P363" s="2">
        <f t="shared" si="166"/>
        <v>0</v>
      </c>
      <c r="Q363" s="2">
        <f t="shared" si="166"/>
        <v>0</v>
      </c>
      <c r="R363" s="2">
        <f t="shared" si="166"/>
        <v>0</v>
      </c>
      <c r="S363" s="2">
        <f t="shared" si="166"/>
        <v>-7045692.7499999898</v>
      </c>
      <c r="T363" s="2">
        <f t="shared" si="166"/>
        <v>92725.77</v>
      </c>
      <c r="U363" s="2">
        <f t="shared" si="166"/>
        <v>-92725.77</v>
      </c>
      <c r="V363" s="2">
        <f t="shared" si="166"/>
        <v>0</v>
      </c>
      <c r="W363" s="2">
        <f t="shared" si="166"/>
        <v>0</v>
      </c>
      <c r="X363" s="2">
        <f t="shared" si="166"/>
        <v>0</v>
      </c>
      <c r="Y363" s="1"/>
    </row>
    <row r="364" spans="1:25" ht="19.899999999999999" customHeight="1" outlineLevel="5" x14ac:dyDescent="0.25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832</v>
      </c>
      <c r="F364" s="1" t="s">
        <v>833</v>
      </c>
      <c r="G364" s="1" t="s">
        <v>834</v>
      </c>
      <c r="H364" s="1" t="s">
        <v>833</v>
      </c>
      <c r="I364" s="1" t="s">
        <v>835</v>
      </c>
      <c r="J364" s="1" t="s">
        <v>836</v>
      </c>
      <c r="K364" s="1" t="s">
        <v>837</v>
      </c>
      <c r="L364" s="1" t="s">
        <v>838</v>
      </c>
      <c r="M364" s="1" t="s">
        <v>839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1"/>
    </row>
    <row r="365" spans="1:25" ht="19.899999999999999" customHeight="1" outlineLevel="4" x14ac:dyDescent="0.25">
      <c r="J365" s="3" t="s">
        <v>1461</v>
      </c>
      <c r="N365" s="2">
        <f t="shared" ref="N365:X365" si="167">SUBTOTAL(9,N364:N364)</f>
        <v>0</v>
      </c>
      <c r="O365" s="2">
        <f>SUBTOTAL(9,O364:O364)</f>
        <v>0</v>
      </c>
      <c r="P365" s="2">
        <f t="shared" si="167"/>
        <v>0</v>
      </c>
      <c r="Q365" s="2">
        <f t="shared" si="167"/>
        <v>0</v>
      </c>
      <c r="R365" s="2">
        <f t="shared" si="167"/>
        <v>0</v>
      </c>
      <c r="S365" s="2">
        <f t="shared" si="167"/>
        <v>0</v>
      </c>
      <c r="T365" s="2">
        <f t="shared" si="167"/>
        <v>0</v>
      </c>
      <c r="U365" s="2">
        <f t="shared" si="167"/>
        <v>0</v>
      </c>
      <c r="V365" s="2">
        <f t="shared" si="167"/>
        <v>0</v>
      </c>
      <c r="W365" s="2">
        <f t="shared" si="167"/>
        <v>0</v>
      </c>
      <c r="X365" s="2">
        <f t="shared" si="167"/>
        <v>0</v>
      </c>
      <c r="Y365" s="1"/>
    </row>
    <row r="366" spans="1:25" ht="19.899999999999999" customHeight="1" outlineLevel="5" x14ac:dyDescent="0.25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832</v>
      </c>
      <c r="F366" s="1" t="s">
        <v>833</v>
      </c>
      <c r="G366" s="1" t="s">
        <v>834</v>
      </c>
      <c r="H366" s="1" t="s">
        <v>833</v>
      </c>
      <c r="I366" s="1" t="s">
        <v>815</v>
      </c>
      <c r="J366" s="1" t="s">
        <v>816</v>
      </c>
      <c r="K366" s="1" t="s">
        <v>840</v>
      </c>
      <c r="L366" s="1" t="s">
        <v>841</v>
      </c>
      <c r="M366" s="1" t="s">
        <v>842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1"/>
    </row>
    <row r="367" spans="1:25" ht="19.899999999999999" customHeight="1" outlineLevel="5" x14ac:dyDescent="0.25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832</v>
      </c>
      <c r="F367" s="1" t="s">
        <v>833</v>
      </c>
      <c r="G367" s="1" t="s">
        <v>834</v>
      </c>
      <c r="H367" s="1" t="s">
        <v>833</v>
      </c>
      <c r="I367" s="1" t="s">
        <v>815</v>
      </c>
      <c r="J367" s="1" t="s">
        <v>816</v>
      </c>
      <c r="K367" s="1" t="s">
        <v>843</v>
      </c>
      <c r="L367" s="1" t="s">
        <v>844</v>
      </c>
      <c r="M367" s="1" t="s">
        <v>845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1"/>
    </row>
    <row r="368" spans="1:25" ht="19.899999999999999" customHeight="1" outlineLevel="4" x14ac:dyDescent="0.25">
      <c r="J368" s="3" t="s">
        <v>1460</v>
      </c>
      <c r="N368" s="2">
        <f t="shared" ref="N368:X368" si="168">SUBTOTAL(9,N366:N367)</f>
        <v>0</v>
      </c>
      <c r="O368" s="2">
        <f>SUBTOTAL(9,O366:O367)</f>
        <v>0</v>
      </c>
      <c r="P368" s="2">
        <f t="shared" si="168"/>
        <v>0</v>
      </c>
      <c r="Q368" s="2">
        <f t="shared" si="168"/>
        <v>0</v>
      </c>
      <c r="R368" s="2">
        <f t="shared" si="168"/>
        <v>0</v>
      </c>
      <c r="S368" s="2">
        <f t="shared" si="168"/>
        <v>0</v>
      </c>
      <c r="T368" s="2">
        <f t="shared" si="168"/>
        <v>0</v>
      </c>
      <c r="U368" s="2">
        <f t="shared" si="168"/>
        <v>0</v>
      </c>
      <c r="V368" s="2">
        <f t="shared" si="168"/>
        <v>0</v>
      </c>
      <c r="W368" s="2">
        <f t="shared" si="168"/>
        <v>0</v>
      </c>
      <c r="X368" s="2">
        <f t="shared" si="168"/>
        <v>0</v>
      </c>
      <c r="Y368" s="1"/>
    </row>
    <row r="369" spans="1:25" ht="19.899999999999999" customHeight="1" outlineLevel="3" x14ac:dyDescent="0.25">
      <c r="H369" s="3" t="s">
        <v>1290</v>
      </c>
      <c r="N369" s="2">
        <f t="shared" ref="N369:X369" si="169">SUBTOTAL(9,N364:N367)</f>
        <v>0</v>
      </c>
      <c r="O369" s="2">
        <f>SUBTOTAL(9,O364:O367)</f>
        <v>0</v>
      </c>
      <c r="P369" s="2">
        <f t="shared" si="169"/>
        <v>0</v>
      </c>
      <c r="Q369" s="2">
        <f t="shared" si="169"/>
        <v>0</v>
      </c>
      <c r="R369" s="2">
        <f t="shared" si="169"/>
        <v>0</v>
      </c>
      <c r="S369" s="2">
        <f t="shared" si="169"/>
        <v>0</v>
      </c>
      <c r="T369" s="2">
        <f t="shared" si="169"/>
        <v>0</v>
      </c>
      <c r="U369" s="2">
        <f t="shared" si="169"/>
        <v>0</v>
      </c>
      <c r="V369" s="2">
        <f t="shared" si="169"/>
        <v>0</v>
      </c>
      <c r="W369" s="2">
        <f t="shared" si="169"/>
        <v>0</v>
      </c>
      <c r="X369" s="2">
        <f t="shared" si="169"/>
        <v>0</v>
      </c>
      <c r="Y369" s="1"/>
    </row>
    <row r="370" spans="1:25" ht="19.899999999999999" customHeight="1" outlineLevel="2" x14ac:dyDescent="0.25">
      <c r="F370" s="3" t="s">
        <v>1290</v>
      </c>
      <c r="N370" s="2">
        <f t="shared" ref="N370:X370" si="170">SUBTOTAL(9,N364:N367)</f>
        <v>0</v>
      </c>
      <c r="O370" s="2">
        <f>SUBTOTAL(9,O364:O367)</f>
        <v>0</v>
      </c>
      <c r="P370" s="2">
        <f t="shared" si="170"/>
        <v>0</v>
      </c>
      <c r="Q370" s="2">
        <f t="shared" si="170"/>
        <v>0</v>
      </c>
      <c r="R370" s="2">
        <f t="shared" si="170"/>
        <v>0</v>
      </c>
      <c r="S370" s="2">
        <f t="shared" si="170"/>
        <v>0</v>
      </c>
      <c r="T370" s="2">
        <f t="shared" si="170"/>
        <v>0</v>
      </c>
      <c r="U370" s="2">
        <f t="shared" si="170"/>
        <v>0</v>
      </c>
      <c r="V370" s="2">
        <f t="shared" si="170"/>
        <v>0</v>
      </c>
      <c r="W370" s="2">
        <f t="shared" si="170"/>
        <v>0</v>
      </c>
      <c r="X370" s="2">
        <f t="shared" si="170"/>
        <v>0</v>
      </c>
      <c r="Y370" s="1"/>
    </row>
    <row r="371" spans="1:25" ht="19.899999999999999" customHeight="1" outlineLevel="5" x14ac:dyDescent="0.25">
      <c r="A371" s="1" t="s">
        <v>18</v>
      </c>
      <c r="B371" s="1" t="s">
        <v>846</v>
      </c>
      <c r="C371" s="1" t="s">
        <v>20</v>
      </c>
      <c r="D371" s="1" t="s">
        <v>21</v>
      </c>
      <c r="E371" s="1" t="s">
        <v>573</v>
      </c>
      <c r="F371" s="1" t="s">
        <v>574</v>
      </c>
      <c r="G371" s="1" t="s">
        <v>627</v>
      </c>
      <c r="H371" s="1" t="s">
        <v>628</v>
      </c>
      <c r="I371" s="1" t="s">
        <v>847</v>
      </c>
      <c r="J371" s="1" t="s">
        <v>848</v>
      </c>
      <c r="K371" s="1" t="s">
        <v>849</v>
      </c>
      <c r="L371" s="1" t="s">
        <v>848</v>
      </c>
      <c r="M371" s="1" t="s">
        <v>850</v>
      </c>
      <c r="N371" s="2">
        <v>10001</v>
      </c>
      <c r="O371" s="2">
        <v>0</v>
      </c>
      <c r="P371" s="2">
        <v>0</v>
      </c>
      <c r="Q371" s="2">
        <v>0</v>
      </c>
      <c r="R371" s="2">
        <v>0</v>
      </c>
      <c r="S371" s="2">
        <v>10001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1"/>
    </row>
    <row r="372" spans="1:25" ht="19.899999999999999" customHeight="1" outlineLevel="4" x14ac:dyDescent="0.25">
      <c r="J372" s="3" t="s">
        <v>1462</v>
      </c>
      <c r="N372" s="2">
        <f t="shared" ref="N372:X372" si="171">SUBTOTAL(9,N371:N371)</f>
        <v>10001</v>
      </c>
      <c r="O372" s="2">
        <f>SUBTOTAL(9,O371:O371)</f>
        <v>0</v>
      </c>
      <c r="P372" s="2">
        <f t="shared" si="171"/>
        <v>0</v>
      </c>
      <c r="Q372" s="2">
        <f t="shared" si="171"/>
        <v>0</v>
      </c>
      <c r="R372" s="2">
        <f t="shared" si="171"/>
        <v>0</v>
      </c>
      <c r="S372" s="2">
        <f t="shared" si="171"/>
        <v>10001</v>
      </c>
      <c r="T372" s="2">
        <f t="shared" si="171"/>
        <v>0</v>
      </c>
      <c r="U372" s="2">
        <f t="shared" si="171"/>
        <v>0</v>
      </c>
      <c r="V372" s="2">
        <f t="shared" si="171"/>
        <v>0</v>
      </c>
      <c r="W372" s="2">
        <f t="shared" si="171"/>
        <v>0</v>
      </c>
      <c r="X372" s="2">
        <f t="shared" si="171"/>
        <v>0</v>
      </c>
      <c r="Y372" s="1"/>
    </row>
    <row r="373" spans="1:25" ht="19.899999999999999" customHeight="1" outlineLevel="3" x14ac:dyDescent="0.25">
      <c r="H373" s="3" t="s">
        <v>1298</v>
      </c>
      <c r="N373" s="2">
        <f t="shared" ref="N373:X373" si="172">SUBTOTAL(9,N371:N371)</f>
        <v>10001</v>
      </c>
      <c r="O373" s="2">
        <f>SUBTOTAL(9,O371:O371)</f>
        <v>0</v>
      </c>
      <c r="P373" s="2">
        <f t="shared" si="172"/>
        <v>0</v>
      </c>
      <c r="Q373" s="2">
        <f t="shared" si="172"/>
        <v>0</v>
      </c>
      <c r="R373" s="2">
        <f t="shared" si="172"/>
        <v>0</v>
      </c>
      <c r="S373" s="2">
        <f t="shared" si="172"/>
        <v>10001</v>
      </c>
      <c r="T373" s="2">
        <f t="shared" si="172"/>
        <v>0</v>
      </c>
      <c r="U373" s="2">
        <f t="shared" si="172"/>
        <v>0</v>
      </c>
      <c r="V373" s="2">
        <f t="shared" si="172"/>
        <v>0</v>
      </c>
      <c r="W373" s="2">
        <f t="shared" si="172"/>
        <v>0</v>
      </c>
      <c r="X373" s="2">
        <f t="shared" si="172"/>
        <v>0</v>
      </c>
      <c r="Y373" s="1"/>
    </row>
    <row r="374" spans="1:25" ht="19.899999999999999" customHeight="1" outlineLevel="2" x14ac:dyDescent="0.25">
      <c r="F374" s="3" t="s">
        <v>1287</v>
      </c>
      <c r="N374" s="2">
        <f t="shared" ref="N374:X374" si="173">SUBTOTAL(9,N371:N371)</f>
        <v>10001</v>
      </c>
      <c r="O374" s="2">
        <f>SUBTOTAL(9,O371:O371)</f>
        <v>0</v>
      </c>
      <c r="P374" s="2">
        <f t="shared" si="173"/>
        <v>0</v>
      </c>
      <c r="Q374" s="2">
        <f t="shared" si="173"/>
        <v>0</v>
      </c>
      <c r="R374" s="2">
        <f t="shared" si="173"/>
        <v>0</v>
      </c>
      <c r="S374" s="2">
        <f t="shared" si="173"/>
        <v>10001</v>
      </c>
      <c r="T374" s="2">
        <f t="shared" si="173"/>
        <v>0</v>
      </c>
      <c r="U374" s="2">
        <f t="shared" si="173"/>
        <v>0</v>
      </c>
      <c r="V374" s="2">
        <f t="shared" si="173"/>
        <v>0</v>
      </c>
      <c r="W374" s="2">
        <f t="shared" si="173"/>
        <v>0</v>
      </c>
      <c r="X374" s="2">
        <f t="shared" si="173"/>
        <v>0</v>
      </c>
      <c r="Y374" s="1"/>
    </row>
    <row r="375" spans="1:25" ht="19.899999999999999" customHeight="1" outlineLevel="1" x14ac:dyDescent="0.25">
      <c r="D375" s="3" t="s">
        <v>1281</v>
      </c>
      <c r="N375" s="2">
        <f t="shared" ref="N375:X375" si="174">SUBTOTAL(9,N3:N371)</f>
        <v>341067063.81000006</v>
      </c>
      <c r="O375" s="2">
        <f>SUBTOTAL(9,O3:O371)</f>
        <v>69095436.649999991</v>
      </c>
      <c r="P375" s="2">
        <f t="shared" si="174"/>
        <v>279429150.87</v>
      </c>
      <c r="Q375" s="2">
        <f t="shared" si="174"/>
        <v>222835189.23999998</v>
      </c>
      <c r="R375" s="2">
        <f t="shared" si="174"/>
        <v>56593961.630000018</v>
      </c>
      <c r="S375" s="2">
        <f t="shared" si="174"/>
        <v>306421714.48999995</v>
      </c>
      <c r="T375" s="2">
        <f t="shared" si="174"/>
        <v>46853712.390000015</v>
      </c>
      <c r="U375" s="2">
        <f t="shared" si="174"/>
        <v>-4080532.8099999982</v>
      </c>
      <c r="V375" s="2">
        <f t="shared" si="174"/>
        <v>30271704.560000006</v>
      </c>
      <c r="W375" s="2">
        <f t="shared" si="174"/>
        <v>12501475.020000003</v>
      </c>
      <c r="X375" s="2">
        <f t="shared" si="174"/>
        <v>253106893.80000001</v>
      </c>
      <c r="Y375" s="1"/>
    </row>
    <row r="376" spans="1:25" ht="19.899999999999999" customHeight="1" outlineLevel="5" x14ac:dyDescent="0.25">
      <c r="A376" s="1" t="s">
        <v>851</v>
      </c>
      <c r="B376" s="1" t="s">
        <v>19</v>
      </c>
      <c r="C376" s="1" t="s">
        <v>20</v>
      </c>
      <c r="D376" s="1" t="s">
        <v>852</v>
      </c>
      <c r="E376" s="1" t="s">
        <v>853</v>
      </c>
      <c r="F376" s="1" t="s">
        <v>854</v>
      </c>
      <c r="G376" s="1" t="s">
        <v>855</v>
      </c>
      <c r="H376" s="1" t="s">
        <v>856</v>
      </c>
      <c r="I376" s="1" t="s">
        <v>857</v>
      </c>
      <c r="J376" s="1" t="s">
        <v>858</v>
      </c>
      <c r="K376" s="1" t="s">
        <v>859</v>
      </c>
      <c r="L376" s="1" t="s">
        <v>860</v>
      </c>
      <c r="M376" s="1" t="s">
        <v>861</v>
      </c>
      <c r="N376" s="2">
        <v>20607262.920000002</v>
      </c>
      <c r="O376" s="2">
        <v>126104.64</v>
      </c>
      <c r="P376" s="2">
        <v>20053747.09</v>
      </c>
      <c r="Q376" s="2">
        <v>19952324.93</v>
      </c>
      <c r="R376" s="2">
        <v>101422.16</v>
      </c>
      <c r="S376" s="2">
        <v>20607262.920000002</v>
      </c>
      <c r="T376" s="2">
        <v>47649.16</v>
      </c>
      <c r="U376" s="2">
        <v>-22966.68</v>
      </c>
      <c r="V376" s="2">
        <v>0</v>
      </c>
      <c r="W376" s="2">
        <v>24682.48</v>
      </c>
      <c r="X376" s="2">
        <v>19952324.93</v>
      </c>
      <c r="Y376" s="1"/>
    </row>
    <row r="377" spans="1:25" ht="19.899999999999999" customHeight="1" outlineLevel="5" x14ac:dyDescent="0.25">
      <c r="A377" s="1" t="s">
        <v>851</v>
      </c>
      <c r="B377" s="1" t="s">
        <v>19</v>
      </c>
      <c r="C377" s="1" t="s">
        <v>20</v>
      </c>
      <c r="D377" s="1" t="s">
        <v>852</v>
      </c>
      <c r="E377" s="1" t="s">
        <v>853</v>
      </c>
      <c r="F377" s="1" t="s">
        <v>854</v>
      </c>
      <c r="G377" s="1" t="s">
        <v>855</v>
      </c>
      <c r="H377" s="1" t="s">
        <v>856</v>
      </c>
      <c r="I377" s="1" t="s">
        <v>857</v>
      </c>
      <c r="J377" s="1" t="s">
        <v>858</v>
      </c>
      <c r="K377" s="1" t="s">
        <v>862</v>
      </c>
      <c r="L377" s="1" t="s">
        <v>863</v>
      </c>
      <c r="M377" s="1" t="s">
        <v>864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1"/>
    </row>
    <row r="378" spans="1:25" ht="19.899999999999999" customHeight="1" outlineLevel="4" x14ac:dyDescent="0.25">
      <c r="J378" s="3" t="s">
        <v>1463</v>
      </c>
      <c r="N378" s="2">
        <f t="shared" ref="N378:X378" si="175">SUBTOTAL(9,N376:N377)</f>
        <v>20607262.920000002</v>
      </c>
      <c r="O378" s="2">
        <f>SUBTOTAL(9,O376:O377)</f>
        <v>126104.64</v>
      </c>
      <c r="P378" s="2">
        <f t="shared" si="175"/>
        <v>20053747.09</v>
      </c>
      <c r="Q378" s="2">
        <f t="shared" si="175"/>
        <v>19952324.93</v>
      </c>
      <c r="R378" s="2">
        <f t="shared" si="175"/>
        <v>101422.16</v>
      </c>
      <c r="S378" s="2">
        <f t="shared" si="175"/>
        <v>20607262.920000002</v>
      </c>
      <c r="T378" s="2">
        <f t="shared" si="175"/>
        <v>47649.16</v>
      </c>
      <c r="U378" s="2">
        <f t="shared" si="175"/>
        <v>-22966.68</v>
      </c>
      <c r="V378" s="2">
        <f t="shared" si="175"/>
        <v>0</v>
      </c>
      <c r="W378" s="2">
        <f t="shared" si="175"/>
        <v>24682.48</v>
      </c>
      <c r="X378" s="2">
        <f t="shared" si="175"/>
        <v>19952324.93</v>
      </c>
      <c r="Y378" s="1"/>
    </row>
    <row r="379" spans="1:25" ht="19.899999999999999" customHeight="1" outlineLevel="3" x14ac:dyDescent="0.25">
      <c r="H379" s="3" t="s">
        <v>1305</v>
      </c>
      <c r="N379" s="2">
        <f t="shared" ref="N379:X379" si="176">SUBTOTAL(9,N376:N377)</f>
        <v>20607262.920000002</v>
      </c>
      <c r="O379" s="2">
        <f>SUBTOTAL(9,O376:O377)</f>
        <v>126104.64</v>
      </c>
      <c r="P379" s="2">
        <f t="shared" si="176"/>
        <v>20053747.09</v>
      </c>
      <c r="Q379" s="2">
        <f t="shared" si="176"/>
        <v>19952324.93</v>
      </c>
      <c r="R379" s="2">
        <f t="shared" si="176"/>
        <v>101422.16</v>
      </c>
      <c r="S379" s="2">
        <f t="shared" si="176"/>
        <v>20607262.920000002</v>
      </c>
      <c r="T379" s="2">
        <f t="shared" si="176"/>
        <v>47649.16</v>
      </c>
      <c r="U379" s="2">
        <f t="shared" si="176"/>
        <v>-22966.68</v>
      </c>
      <c r="V379" s="2">
        <f t="shared" si="176"/>
        <v>0</v>
      </c>
      <c r="W379" s="2">
        <f t="shared" si="176"/>
        <v>24682.48</v>
      </c>
      <c r="X379" s="2">
        <f t="shared" si="176"/>
        <v>19952324.93</v>
      </c>
      <c r="Y379" s="1"/>
    </row>
    <row r="380" spans="1:25" ht="19.899999999999999" customHeight="1" outlineLevel="5" x14ac:dyDescent="0.25">
      <c r="A380" s="1" t="s">
        <v>851</v>
      </c>
      <c r="B380" s="1" t="s">
        <v>846</v>
      </c>
      <c r="C380" s="1" t="s">
        <v>20</v>
      </c>
      <c r="D380" s="1" t="s">
        <v>852</v>
      </c>
      <c r="E380" s="1" t="s">
        <v>853</v>
      </c>
      <c r="F380" s="1" t="s">
        <v>854</v>
      </c>
      <c r="G380" s="1" t="s">
        <v>865</v>
      </c>
      <c r="H380" s="1" t="s">
        <v>866</v>
      </c>
      <c r="I380" s="1" t="s">
        <v>867</v>
      </c>
      <c r="J380" s="1" t="s">
        <v>868</v>
      </c>
      <c r="K380" s="1" t="s">
        <v>869</v>
      </c>
      <c r="L380" s="1" t="s">
        <v>870</v>
      </c>
      <c r="M380" s="1" t="s">
        <v>871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23558.2</v>
      </c>
      <c r="U380" s="2">
        <v>0</v>
      </c>
      <c r="V380" s="2">
        <v>23558.2</v>
      </c>
      <c r="W380" s="2">
        <v>0</v>
      </c>
      <c r="X380" s="2">
        <v>23558.2</v>
      </c>
      <c r="Y380" s="1"/>
    </row>
    <row r="381" spans="1:25" ht="19.899999999999999" customHeight="1" outlineLevel="5" x14ac:dyDescent="0.25">
      <c r="A381" s="1" t="s">
        <v>851</v>
      </c>
      <c r="B381" s="1" t="s">
        <v>846</v>
      </c>
      <c r="C381" s="1" t="s">
        <v>20</v>
      </c>
      <c r="D381" s="1" t="s">
        <v>852</v>
      </c>
      <c r="E381" s="1" t="s">
        <v>853</v>
      </c>
      <c r="F381" s="1" t="s">
        <v>854</v>
      </c>
      <c r="G381" s="1" t="s">
        <v>865</v>
      </c>
      <c r="H381" s="1" t="s">
        <v>866</v>
      </c>
      <c r="I381" s="1" t="s">
        <v>867</v>
      </c>
      <c r="J381" s="1" t="s">
        <v>868</v>
      </c>
      <c r="K381" s="1" t="s">
        <v>872</v>
      </c>
      <c r="L381" s="1" t="s">
        <v>873</v>
      </c>
      <c r="M381" s="1" t="s">
        <v>874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1"/>
    </row>
    <row r="382" spans="1:25" ht="19.899999999999999" customHeight="1" outlineLevel="4" x14ac:dyDescent="0.25">
      <c r="J382" s="3" t="s">
        <v>1464</v>
      </c>
      <c r="N382" s="2">
        <f t="shared" ref="N382:X382" si="177">SUBTOTAL(9,N380:N381)</f>
        <v>0</v>
      </c>
      <c r="O382" s="2">
        <f>SUBTOTAL(9,O380:O381)</f>
        <v>0</v>
      </c>
      <c r="P382" s="2">
        <f t="shared" si="177"/>
        <v>0</v>
      </c>
      <c r="Q382" s="2">
        <f t="shared" si="177"/>
        <v>0</v>
      </c>
      <c r="R382" s="2">
        <f t="shared" si="177"/>
        <v>0</v>
      </c>
      <c r="S382" s="2">
        <f t="shared" si="177"/>
        <v>0</v>
      </c>
      <c r="T382" s="2">
        <f t="shared" si="177"/>
        <v>23558.2</v>
      </c>
      <c r="U382" s="2">
        <f t="shared" si="177"/>
        <v>0</v>
      </c>
      <c r="V382" s="2">
        <f t="shared" si="177"/>
        <v>23558.2</v>
      </c>
      <c r="W382" s="2">
        <f t="shared" si="177"/>
        <v>0</v>
      </c>
      <c r="X382" s="2">
        <f t="shared" si="177"/>
        <v>23558.2</v>
      </c>
      <c r="Y382" s="1"/>
    </row>
    <row r="383" spans="1:25" ht="19.899999999999999" customHeight="1" outlineLevel="5" x14ac:dyDescent="0.25">
      <c r="A383" s="1" t="s">
        <v>851</v>
      </c>
      <c r="B383" s="1" t="s">
        <v>846</v>
      </c>
      <c r="C383" s="1" t="s">
        <v>20</v>
      </c>
      <c r="D383" s="1" t="s">
        <v>852</v>
      </c>
      <c r="E383" s="1" t="s">
        <v>853</v>
      </c>
      <c r="F383" s="1" t="s">
        <v>854</v>
      </c>
      <c r="G383" s="1" t="s">
        <v>865</v>
      </c>
      <c r="H383" s="1" t="s">
        <v>866</v>
      </c>
      <c r="I383" s="1" t="s">
        <v>875</v>
      </c>
      <c r="J383" s="1" t="s">
        <v>876</v>
      </c>
      <c r="K383" s="1" t="s">
        <v>877</v>
      </c>
      <c r="L383" s="1" t="s">
        <v>876</v>
      </c>
      <c r="M383" s="1" t="s">
        <v>878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1"/>
    </row>
    <row r="384" spans="1:25" ht="19.899999999999999" customHeight="1" outlineLevel="5" x14ac:dyDescent="0.25">
      <c r="A384" s="1" t="s">
        <v>851</v>
      </c>
      <c r="B384" s="1" t="s">
        <v>846</v>
      </c>
      <c r="C384" s="1" t="s">
        <v>20</v>
      </c>
      <c r="D384" s="1" t="s">
        <v>852</v>
      </c>
      <c r="E384" s="1" t="s">
        <v>853</v>
      </c>
      <c r="F384" s="1" t="s">
        <v>854</v>
      </c>
      <c r="G384" s="1" t="s">
        <v>865</v>
      </c>
      <c r="H384" s="1" t="s">
        <v>866</v>
      </c>
      <c r="I384" s="1" t="s">
        <v>875</v>
      </c>
      <c r="J384" s="1" t="s">
        <v>876</v>
      </c>
      <c r="K384" s="1" t="s">
        <v>879</v>
      </c>
      <c r="L384" s="1" t="s">
        <v>880</v>
      </c>
      <c r="M384" s="1" t="s">
        <v>881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1"/>
    </row>
    <row r="385" spans="1:25" ht="19.899999999999999" customHeight="1" outlineLevel="4" x14ac:dyDescent="0.25">
      <c r="J385" s="3" t="s">
        <v>1465</v>
      </c>
      <c r="N385" s="2">
        <f t="shared" ref="N385:X385" si="178">SUBTOTAL(9,N383:N384)</f>
        <v>0</v>
      </c>
      <c r="O385" s="2">
        <f>SUBTOTAL(9,O383:O384)</f>
        <v>0</v>
      </c>
      <c r="P385" s="2">
        <f t="shared" si="178"/>
        <v>0</v>
      </c>
      <c r="Q385" s="2">
        <f t="shared" si="178"/>
        <v>0</v>
      </c>
      <c r="R385" s="2">
        <f t="shared" si="178"/>
        <v>0</v>
      </c>
      <c r="S385" s="2">
        <f t="shared" si="178"/>
        <v>0</v>
      </c>
      <c r="T385" s="2">
        <f t="shared" si="178"/>
        <v>0</v>
      </c>
      <c r="U385" s="2">
        <f t="shared" si="178"/>
        <v>0</v>
      </c>
      <c r="V385" s="2">
        <f t="shared" si="178"/>
        <v>0</v>
      </c>
      <c r="W385" s="2">
        <f t="shared" si="178"/>
        <v>0</v>
      </c>
      <c r="X385" s="2">
        <f t="shared" si="178"/>
        <v>0</v>
      </c>
      <c r="Y385" s="1"/>
    </row>
    <row r="386" spans="1:25" ht="19.899999999999999" customHeight="1" outlineLevel="5" x14ac:dyDescent="0.25">
      <c r="A386" s="1" t="s">
        <v>851</v>
      </c>
      <c r="B386" s="1" t="s">
        <v>846</v>
      </c>
      <c r="C386" s="1" t="s">
        <v>20</v>
      </c>
      <c r="D386" s="1" t="s">
        <v>852</v>
      </c>
      <c r="E386" s="1" t="s">
        <v>853</v>
      </c>
      <c r="F386" s="1" t="s">
        <v>854</v>
      </c>
      <c r="G386" s="1" t="s">
        <v>865</v>
      </c>
      <c r="H386" s="1" t="s">
        <v>866</v>
      </c>
      <c r="I386" s="1" t="s">
        <v>882</v>
      </c>
      <c r="J386" s="1" t="s">
        <v>883</v>
      </c>
      <c r="K386" s="1" t="s">
        <v>884</v>
      </c>
      <c r="L386" s="1" t="s">
        <v>885</v>
      </c>
      <c r="M386" s="1" t="s">
        <v>886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1"/>
    </row>
    <row r="387" spans="1:25" ht="19.899999999999999" customHeight="1" outlineLevel="5" x14ac:dyDescent="0.25">
      <c r="A387" s="1" t="s">
        <v>851</v>
      </c>
      <c r="B387" s="1" t="s">
        <v>846</v>
      </c>
      <c r="C387" s="1" t="s">
        <v>20</v>
      </c>
      <c r="D387" s="1" t="s">
        <v>852</v>
      </c>
      <c r="E387" s="1" t="s">
        <v>853</v>
      </c>
      <c r="F387" s="1" t="s">
        <v>854</v>
      </c>
      <c r="G387" s="1" t="s">
        <v>865</v>
      </c>
      <c r="H387" s="1" t="s">
        <v>866</v>
      </c>
      <c r="I387" s="1" t="s">
        <v>882</v>
      </c>
      <c r="J387" s="1" t="s">
        <v>883</v>
      </c>
      <c r="K387" s="1" t="s">
        <v>887</v>
      </c>
      <c r="L387" s="1" t="s">
        <v>888</v>
      </c>
      <c r="M387" s="1" t="s">
        <v>889</v>
      </c>
      <c r="N387" s="2">
        <v>1691332.52</v>
      </c>
      <c r="O387" s="2">
        <v>1536549.62</v>
      </c>
      <c r="P387" s="2">
        <v>1624151.48</v>
      </c>
      <c r="Q387" s="2">
        <v>521453.07</v>
      </c>
      <c r="R387" s="2">
        <v>1102698.4099999999</v>
      </c>
      <c r="S387" s="2">
        <v>2327443.19</v>
      </c>
      <c r="T387" s="2">
        <v>1992790.6</v>
      </c>
      <c r="U387" s="2">
        <v>-4182.5200000000004</v>
      </c>
      <c r="V387" s="2">
        <v>1554756.87</v>
      </c>
      <c r="W387" s="2">
        <v>433851.21</v>
      </c>
      <c r="X387" s="2">
        <v>2076209.94</v>
      </c>
      <c r="Y387" s="1"/>
    </row>
    <row r="388" spans="1:25" ht="19.899999999999999" customHeight="1" outlineLevel="4" x14ac:dyDescent="0.25">
      <c r="J388" s="3" t="s">
        <v>1466</v>
      </c>
      <c r="N388" s="2">
        <f t="shared" ref="N388:X388" si="179">SUBTOTAL(9,N386:N387)</f>
        <v>1691332.52</v>
      </c>
      <c r="O388" s="2">
        <f>SUBTOTAL(9,O386:O387)</f>
        <v>1536549.62</v>
      </c>
      <c r="P388" s="2">
        <f t="shared" si="179"/>
        <v>1624151.48</v>
      </c>
      <c r="Q388" s="2">
        <f t="shared" si="179"/>
        <v>521453.07</v>
      </c>
      <c r="R388" s="2">
        <f t="shared" si="179"/>
        <v>1102698.4099999999</v>
      </c>
      <c r="S388" s="2">
        <f t="shared" si="179"/>
        <v>2327443.19</v>
      </c>
      <c r="T388" s="2">
        <f t="shared" si="179"/>
        <v>1992790.6</v>
      </c>
      <c r="U388" s="2">
        <f t="shared" si="179"/>
        <v>-4182.5200000000004</v>
      </c>
      <c r="V388" s="2">
        <f t="shared" si="179"/>
        <v>1554756.87</v>
      </c>
      <c r="W388" s="2">
        <f t="shared" si="179"/>
        <v>433851.21</v>
      </c>
      <c r="X388" s="2">
        <f t="shared" si="179"/>
        <v>2076209.94</v>
      </c>
      <c r="Y388" s="1"/>
    </row>
    <row r="389" spans="1:25" ht="19.899999999999999" customHeight="1" outlineLevel="5" x14ac:dyDescent="0.25">
      <c r="A389" s="1" t="s">
        <v>851</v>
      </c>
      <c r="B389" s="1" t="s">
        <v>846</v>
      </c>
      <c r="C389" s="1" t="s">
        <v>20</v>
      </c>
      <c r="D389" s="1" t="s">
        <v>852</v>
      </c>
      <c r="E389" s="1" t="s">
        <v>853</v>
      </c>
      <c r="F389" s="1" t="s">
        <v>854</v>
      </c>
      <c r="G389" s="1" t="s">
        <v>865</v>
      </c>
      <c r="H389" s="1" t="s">
        <v>866</v>
      </c>
      <c r="I389" s="1" t="s">
        <v>890</v>
      </c>
      <c r="J389" s="1" t="s">
        <v>891</v>
      </c>
      <c r="K389" s="1" t="s">
        <v>892</v>
      </c>
      <c r="L389" s="1" t="s">
        <v>891</v>
      </c>
      <c r="M389" s="1" t="s">
        <v>893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1"/>
    </row>
    <row r="390" spans="1:25" ht="19.899999999999999" customHeight="1" outlineLevel="5" x14ac:dyDescent="0.25">
      <c r="A390" s="1" t="s">
        <v>851</v>
      </c>
      <c r="B390" s="1" t="s">
        <v>846</v>
      </c>
      <c r="C390" s="1" t="s">
        <v>20</v>
      </c>
      <c r="D390" s="1" t="s">
        <v>852</v>
      </c>
      <c r="E390" s="1" t="s">
        <v>853</v>
      </c>
      <c r="F390" s="1" t="s">
        <v>854</v>
      </c>
      <c r="G390" s="1" t="s">
        <v>865</v>
      </c>
      <c r="H390" s="1" t="s">
        <v>866</v>
      </c>
      <c r="I390" s="1" t="s">
        <v>890</v>
      </c>
      <c r="J390" s="1" t="s">
        <v>891</v>
      </c>
      <c r="K390" s="1" t="s">
        <v>894</v>
      </c>
      <c r="L390" s="1" t="s">
        <v>895</v>
      </c>
      <c r="M390" s="1" t="s">
        <v>896</v>
      </c>
      <c r="N390" s="2">
        <v>365624.56</v>
      </c>
      <c r="O390" s="2">
        <v>240138.12</v>
      </c>
      <c r="P390" s="2">
        <v>291520.52</v>
      </c>
      <c r="Q390" s="2">
        <v>58926</v>
      </c>
      <c r="R390" s="2">
        <v>232594.52</v>
      </c>
      <c r="S390" s="2">
        <v>365624.56</v>
      </c>
      <c r="T390" s="2">
        <v>7543.6</v>
      </c>
      <c r="U390" s="2">
        <v>0</v>
      </c>
      <c r="V390" s="2">
        <v>0</v>
      </c>
      <c r="W390" s="2">
        <v>7543.6</v>
      </c>
      <c r="X390" s="2">
        <v>58926</v>
      </c>
      <c r="Y390" s="1"/>
    </row>
    <row r="391" spans="1:25" ht="19.899999999999999" customHeight="1" outlineLevel="5" x14ac:dyDescent="0.25">
      <c r="A391" s="1" t="s">
        <v>851</v>
      </c>
      <c r="B391" s="1" t="s">
        <v>846</v>
      </c>
      <c r="C391" s="1" t="s">
        <v>20</v>
      </c>
      <c r="D391" s="1" t="s">
        <v>852</v>
      </c>
      <c r="E391" s="1" t="s">
        <v>853</v>
      </c>
      <c r="F391" s="1" t="s">
        <v>854</v>
      </c>
      <c r="G391" s="1" t="s">
        <v>865</v>
      </c>
      <c r="H391" s="1" t="s">
        <v>866</v>
      </c>
      <c r="I391" s="1" t="s">
        <v>890</v>
      </c>
      <c r="J391" s="1" t="s">
        <v>891</v>
      </c>
      <c r="K391" s="1" t="s">
        <v>897</v>
      </c>
      <c r="L391" s="1" t="s">
        <v>898</v>
      </c>
      <c r="M391" s="1" t="s">
        <v>899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1"/>
    </row>
    <row r="392" spans="1:25" ht="19.899999999999999" customHeight="1" outlineLevel="5" x14ac:dyDescent="0.25">
      <c r="A392" s="1" t="s">
        <v>851</v>
      </c>
      <c r="B392" s="1" t="s">
        <v>846</v>
      </c>
      <c r="C392" s="1" t="s">
        <v>20</v>
      </c>
      <c r="D392" s="1" t="s">
        <v>852</v>
      </c>
      <c r="E392" s="1" t="s">
        <v>853</v>
      </c>
      <c r="F392" s="1" t="s">
        <v>854</v>
      </c>
      <c r="G392" s="1" t="s">
        <v>865</v>
      </c>
      <c r="H392" s="1" t="s">
        <v>866</v>
      </c>
      <c r="I392" s="1" t="s">
        <v>890</v>
      </c>
      <c r="J392" s="1" t="s">
        <v>891</v>
      </c>
      <c r="K392" s="1" t="s">
        <v>900</v>
      </c>
      <c r="L392" s="1" t="s">
        <v>901</v>
      </c>
      <c r="M392" s="1" t="s">
        <v>902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1"/>
    </row>
    <row r="393" spans="1:25" ht="19.899999999999999" customHeight="1" outlineLevel="4" x14ac:dyDescent="0.25">
      <c r="J393" s="3" t="s">
        <v>1467</v>
      </c>
      <c r="N393" s="2">
        <f t="shared" ref="N393:X393" si="180">SUBTOTAL(9,N389:N392)</f>
        <v>365624.56</v>
      </c>
      <c r="O393" s="2">
        <f>SUBTOTAL(9,O389:O392)</f>
        <v>240138.12</v>
      </c>
      <c r="P393" s="2">
        <f t="shared" si="180"/>
        <v>291520.52</v>
      </c>
      <c r="Q393" s="2">
        <f t="shared" si="180"/>
        <v>58926</v>
      </c>
      <c r="R393" s="2">
        <f t="shared" si="180"/>
        <v>232594.52</v>
      </c>
      <c r="S393" s="2">
        <f t="shared" si="180"/>
        <v>365624.56</v>
      </c>
      <c r="T393" s="2">
        <f t="shared" si="180"/>
        <v>7543.6</v>
      </c>
      <c r="U393" s="2">
        <f t="shared" si="180"/>
        <v>0</v>
      </c>
      <c r="V393" s="2">
        <f t="shared" si="180"/>
        <v>0</v>
      </c>
      <c r="W393" s="2">
        <f t="shared" si="180"/>
        <v>7543.6</v>
      </c>
      <c r="X393" s="2">
        <f t="shared" si="180"/>
        <v>58926</v>
      </c>
      <c r="Y393" s="1"/>
    </row>
    <row r="394" spans="1:25" ht="19.899999999999999" customHeight="1" outlineLevel="5" x14ac:dyDescent="0.25">
      <c r="A394" s="1" t="s">
        <v>851</v>
      </c>
      <c r="B394" s="1" t="s">
        <v>846</v>
      </c>
      <c r="C394" s="1" t="s">
        <v>20</v>
      </c>
      <c r="D394" s="1" t="s">
        <v>852</v>
      </c>
      <c r="E394" s="1" t="s">
        <v>853</v>
      </c>
      <c r="F394" s="1" t="s">
        <v>854</v>
      </c>
      <c r="G394" s="1" t="s">
        <v>865</v>
      </c>
      <c r="H394" s="1" t="s">
        <v>866</v>
      </c>
      <c r="I394" s="1" t="s">
        <v>903</v>
      </c>
      <c r="J394" s="1" t="s">
        <v>904</v>
      </c>
      <c r="K394" s="1" t="s">
        <v>905</v>
      </c>
      <c r="L394" s="1" t="s">
        <v>904</v>
      </c>
      <c r="M394" s="1" t="s">
        <v>906</v>
      </c>
      <c r="N394" s="2">
        <v>19941</v>
      </c>
      <c r="O394" s="2">
        <v>19941</v>
      </c>
      <c r="P394" s="2">
        <v>19941</v>
      </c>
      <c r="Q394" s="2">
        <v>0</v>
      </c>
      <c r="R394" s="2">
        <v>19941</v>
      </c>
      <c r="S394" s="2">
        <v>19941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1"/>
    </row>
    <row r="395" spans="1:25" ht="19.899999999999999" customHeight="1" outlineLevel="4" x14ac:dyDescent="0.25">
      <c r="J395" s="3" t="s">
        <v>1468</v>
      </c>
      <c r="N395" s="2">
        <f t="shared" ref="N395:X395" si="181">SUBTOTAL(9,N394:N394)</f>
        <v>19941</v>
      </c>
      <c r="O395" s="2">
        <f>SUBTOTAL(9,O394:O394)</f>
        <v>19941</v>
      </c>
      <c r="P395" s="2">
        <f t="shared" si="181"/>
        <v>19941</v>
      </c>
      <c r="Q395" s="2">
        <f t="shared" si="181"/>
        <v>0</v>
      </c>
      <c r="R395" s="2">
        <f t="shared" si="181"/>
        <v>19941</v>
      </c>
      <c r="S395" s="2">
        <f t="shared" si="181"/>
        <v>19941</v>
      </c>
      <c r="T395" s="2">
        <f t="shared" si="181"/>
        <v>0</v>
      </c>
      <c r="U395" s="2">
        <f t="shared" si="181"/>
        <v>0</v>
      </c>
      <c r="V395" s="2">
        <f t="shared" si="181"/>
        <v>0</v>
      </c>
      <c r="W395" s="2">
        <f t="shared" si="181"/>
        <v>0</v>
      </c>
      <c r="X395" s="2">
        <f t="shared" si="181"/>
        <v>0</v>
      </c>
      <c r="Y395" s="1"/>
    </row>
    <row r="396" spans="1:25" ht="19.899999999999999" customHeight="1" outlineLevel="5" x14ac:dyDescent="0.25">
      <c r="A396" s="1" t="s">
        <v>851</v>
      </c>
      <c r="B396" s="1" t="s">
        <v>846</v>
      </c>
      <c r="C396" s="1" t="s">
        <v>20</v>
      </c>
      <c r="D396" s="1" t="s">
        <v>852</v>
      </c>
      <c r="E396" s="1" t="s">
        <v>853</v>
      </c>
      <c r="F396" s="1" t="s">
        <v>854</v>
      </c>
      <c r="G396" s="1" t="s">
        <v>865</v>
      </c>
      <c r="H396" s="1" t="s">
        <v>866</v>
      </c>
      <c r="I396" s="1" t="s">
        <v>907</v>
      </c>
      <c r="J396" s="1" t="s">
        <v>908</v>
      </c>
      <c r="K396" s="1" t="s">
        <v>909</v>
      </c>
      <c r="L396" s="1" t="s">
        <v>908</v>
      </c>
      <c r="M396" s="1" t="s">
        <v>910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1"/>
    </row>
    <row r="397" spans="1:25" ht="19.899999999999999" customHeight="1" outlineLevel="4" x14ac:dyDescent="0.25">
      <c r="J397" s="3" t="s">
        <v>1469</v>
      </c>
      <c r="N397" s="2">
        <f t="shared" ref="N397:X397" si="182">SUBTOTAL(9,N396:N396)</f>
        <v>0</v>
      </c>
      <c r="O397" s="2">
        <f>SUBTOTAL(9,O396:O396)</f>
        <v>0</v>
      </c>
      <c r="P397" s="2">
        <f t="shared" si="182"/>
        <v>0</v>
      </c>
      <c r="Q397" s="2">
        <f t="shared" si="182"/>
        <v>0</v>
      </c>
      <c r="R397" s="2">
        <f t="shared" si="182"/>
        <v>0</v>
      </c>
      <c r="S397" s="2">
        <f t="shared" si="182"/>
        <v>0</v>
      </c>
      <c r="T397" s="2">
        <f t="shared" si="182"/>
        <v>0</v>
      </c>
      <c r="U397" s="2">
        <f t="shared" si="182"/>
        <v>0</v>
      </c>
      <c r="V397" s="2">
        <f t="shared" si="182"/>
        <v>0</v>
      </c>
      <c r="W397" s="2">
        <f t="shared" si="182"/>
        <v>0</v>
      </c>
      <c r="X397" s="2">
        <f t="shared" si="182"/>
        <v>0</v>
      </c>
      <c r="Y397" s="1"/>
    </row>
    <row r="398" spans="1:25" ht="19.899999999999999" customHeight="1" outlineLevel="3" x14ac:dyDescent="0.25">
      <c r="H398" s="3" t="s">
        <v>1306</v>
      </c>
      <c r="N398" s="2">
        <f t="shared" ref="N398:X398" si="183">SUBTOTAL(9,N380:N396)</f>
        <v>2076898.08</v>
      </c>
      <c r="O398" s="2">
        <f>SUBTOTAL(9,O380:O396)</f>
        <v>1796628.7400000002</v>
      </c>
      <c r="P398" s="2">
        <f t="shared" si="183"/>
        <v>1935613</v>
      </c>
      <c r="Q398" s="2">
        <f t="shared" si="183"/>
        <v>580379.07000000007</v>
      </c>
      <c r="R398" s="2">
        <f t="shared" si="183"/>
        <v>1355233.93</v>
      </c>
      <c r="S398" s="2">
        <f t="shared" si="183"/>
        <v>2713008.75</v>
      </c>
      <c r="T398" s="2">
        <f t="shared" si="183"/>
        <v>2023892.4000000001</v>
      </c>
      <c r="U398" s="2">
        <f t="shared" si="183"/>
        <v>-4182.5200000000004</v>
      </c>
      <c r="V398" s="2">
        <f t="shared" si="183"/>
        <v>1578315.07</v>
      </c>
      <c r="W398" s="2">
        <f t="shared" si="183"/>
        <v>441394.81</v>
      </c>
      <c r="X398" s="2">
        <f t="shared" si="183"/>
        <v>2158694.14</v>
      </c>
      <c r="Y398" s="1"/>
    </row>
    <row r="399" spans="1:25" ht="19.899999999999999" customHeight="1" outlineLevel="5" x14ac:dyDescent="0.25">
      <c r="A399" s="1" t="s">
        <v>851</v>
      </c>
      <c r="B399" s="1" t="s">
        <v>846</v>
      </c>
      <c r="C399" s="1" t="s">
        <v>20</v>
      </c>
      <c r="D399" s="1" t="s">
        <v>852</v>
      </c>
      <c r="E399" s="1" t="s">
        <v>853</v>
      </c>
      <c r="F399" s="1" t="s">
        <v>854</v>
      </c>
      <c r="G399" s="1" t="s">
        <v>911</v>
      </c>
      <c r="H399" s="1" t="s">
        <v>912</v>
      </c>
      <c r="I399" s="1" t="s">
        <v>913</v>
      </c>
      <c r="J399" s="1" t="s">
        <v>914</v>
      </c>
      <c r="K399" s="1" t="s">
        <v>915</v>
      </c>
      <c r="L399" s="1" t="s">
        <v>914</v>
      </c>
      <c r="M399" s="1" t="s">
        <v>916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1"/>
    </row>
    <row r="400" spans="1:25" ht="19.899999999999999" customHeight="1" outlineLevel="5" x14ac:dyDescent="0.25">
      <c r="A400" s="1" t="s">
        <v>851</v>
      </c>
      <c r="B400" s="1" t="s">
        <v>846</v>
      </c>
      <c r="C400" s="1" t="s">
        <v>20</v>
      </c>
      <c r="D400" s="1" t="s">
        <v>852</v>
      </c>
      <c r="E400" s="1" t="s">
        <v>853</v>
      </c>
      <c r="F400" s="1" t="s">
        <v>854</v>
      </c>
      <c r="G400" s="1" t="s">
        <v>911</v>
      </c>
      <c r="H400" s="1" t="s">
        <v>912</v>
      </c>
      <c r="I400" s="1" t="s">
        <v>913</v>
      </c>
      <c r="J400" s="1" t="s">
        <v>914</v>
      </c>
      <c r="K400" s="1" t="s">
        <v>917</v>
      </c>
      <c r="L400" s="1" t="s">
        <v>918</v>
      </c>
      <c r="M400" s="1" t="s">
        <v>919</v>
      </c>
      <c r="N400" s="2">
        <v>85539.24</v>
      </c>
      <c r="O400" s="2">
        <v>0</v>
      </c>
      <c r="P400" s="2">
        <v>0</v>
      </c>
      <c r="Q400" s="2">
        <v>0</v>
      </c>
      <c r="R400" s="2">
        <v>0</v>
      </c>
      <c r="S400" s="2">
        <v>85539.24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1"/>
    </row>
    <row r="401" spans="1:25" ht="19.899999999999999" customHeight="1" outlineLevel="4" x14ac:dyDescent="0.25">
      <c r="J401" s="3" t="s">
        <v>1470</v>
      </c>
      <c r="N401" s="2">
        <f t="shared" ref="N401:X401" si="184">SUBTOTAL(9,N399:N400)</f>
        <v>85539.24</v>
      </c>
      <c r="O401" s="2">
        <f>SUBTOTAL(9,O399:O400)</f>
        <v>0</v>
      </c>
      <c r="P401" s="2">
        <f t="shared" si="184"/>
        <v>0</v>
      </c>
      <c r="Q401" s="2">
        <f t="shared" si="184"/>
        <v>0</v>
      </c>
      <c r="R401" s="2">
        <f t="shared" si="184"/>
        <v>0</v>
      </c>
      <c r="S401" s="2">
        <f t="shared" si="184"/>
        <v>85539.24</v>
      </c>
      <c r="T401" s="2">
        <f t="shared" si="184"/>
        <v>0</v>
      </c>
      <c r="U401" s="2">
        <f t="shared" si="184"/>
        <v>0</v>
      </c>
      <c r="V401" s="2">
        <f t="shared" si="184"/>
        <v>0</v>
      </c>
      <c r="W401" s="2">
        <f t="shared" si="184"/>
        <v>0</v>
      </c>
      <c r="X401" s="2">
        <f t="shared" si="184"/>
        <v>0</v>
      </c>
      <c r="Y401" s="1"/>
    </row>
    <row r="402" spans="1:25" ht="19.899999999999999" customHeight="1" outlineLevel="5" x14ac:dyDescent="0.25">
      <c r="A402" s="1" t="s">
        <v>851</v>
      </c>
      <c r="B402" s="1" t="s">
        <v>846</v>
      </c>
      <c r="C402" s="1" t="s">
        <v>20</v>
      </c>
      <c r="D402" s="1" t="s">
        <v>852</v>
      </c>
      <c r="E402" s="1" t="s">
        <v>853</v>
      </c>
      <c r="F402" s="1" t="s">
        <v>854</v>
      </c>
      <c r="G402" s="1" t="s">
        <v>911</v>
      </c>
      <c r="H402" s="1" t="s">
        <v>912</v>
      </c>
      <c r="I402" s="1" t="s">
        <v>920</v>
      </c>
      <c r="J402" s="1" t="s">
        <v>921</v>
      </c>
      <c r="K402" s="1" t="s">
        <v>922</v>
      </c>
      <c r="L402" s="1" t="s">
        <v>921</v>
      </c>
      <c r="M402" s="1" t="s">
        <v>923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1"/>
    </row>
    <row r="403" spans="1:25" ht="19.899999999999999" customHeight="1" outlineLevel="5" x14ac:dyDescent="0.25">
      <c r="A403" s="1" t="s">
        <v>851</v>
      </c>
      <c r="B403" s="1" t="s">
        <v>846</v>
      </c>
      <c r="C403" s="1" t="s">
        <v>20</v>
      </c>
      <c r="D403" s="1" t="s">
        <v>852</v>
      </c>
      <c r="E403" s="1" t="s">
        <v>853</v>
      </c>
      <c r="F403" s="1" t="s">
        <v>854</v>
      </c>
      <c r="G403" s="1" t="s">
        <v>911</v>
      </c>
      <c r="H403" s="1" t="s">
        <v>912</v>
      </c>
      <c r="I403" s="1" t="s">
        <v>920</v>
      </c>
      <c r="J403" s="1" t="s">
        <v>921</v>
      </c>
      <c r="K403" s="1" t="s">
        <v>924</v>
      </c>
      <c r="L403" s="1" t="s">
        <v>925</v>
      </c>
      <c r="M403" s="1" t="s">
        <v>926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1"/>
    </row>
    <row r="404" spans="1:25" ht="19.899999999999999" customHeight="1" outlineLevel="4" x14ac:dyDescent="0.25">
      <c r="J404" s="3" t="s">
        <v>1471</v>
      </c>
      <c r="N404" s="2">
        <f t="shared" ref="N404:X404" si="185">SUBTOTAL(9,N402:N403)</f>
        <v>0</v>
      </c>
      <c r="O404" s="2">
        <f>SUBTOTAL(9,O402:O403)</f>
        <v>0</v>
      </c>
      <c r="P404" s="2">
        <f t="shared" si="185"/>
        <v>0</v>
      </c>
      <c r="Q404" s="2">
        <f t="shared" si="185"/>
        <v>0</v>
      </c>
      <c r="R404" s="2">
        <f t="shared" si="185"/>
        <v>0</v>
      </c>
      <c r="S404" s="2">
        <f t="shared" si="185"/>
        <v>0</v>
      </c>
      <c r="T404" s="2">
        <f t="shared" si="185"/>
        <v>0</v>
      </c>
      <c r="U404" s="2">
        <f t="shared" si="185"/>
        <v>0</v>
      </c>
      <c r="V404" s="2">
        <f t="shared" si="185"/>
        <v>0</v>
      </c>
      <c r="W404" s="2">
        <f t="shared" si="185"/>
        <v>0</v>
      </c>
      <c r="X404" s="2">
        <f t="shared" si="185"/>
        <v>0</v>
      </c>
      <c r="Y404" s="1"/>
    </row>
    <row r="405" spans="1:25" ht="19.899999999999999" customHeight="1" outlineLevel="5" x14ac:dyDescent="0.25">
      <c r="A405" s="1" t="s">
        <v>851</v>
      </c>
      <c r="B405" s="1" t="s">
        <v>846</v>
      </c>
      <c r="C405" s="1" t="s">
        <v>20</v>
      </c>
      <c r="D405" s="1" t="s">
        <v>852</v>
      </c>
      <c r="E405" s="1" t="s">
        <v>853</v>
      </c>
      <c r="F405" s="1" t="s">
        <v>854</v>
      </c>
      <c r="G405" s="1" t="s">
        <v>911</v>
      </c>
      <c r="H405" s="1" t="s">
        <v>912</v>
      </c>
      <c r="I405" s="1" t="s">
        <v>927</v>
      </c>
      <c r="J405" s="1" t="s">
        <v>928</v>
      </c>
      <c r="K405" s="1" t="s">
        <v>929</v>
      </c>
      <c r="L405" s="1" t="s">
        <v>928</v>
      </c>
      <c r="M405" s="1" t="s">
        <v>930</v>
      </c>
      <c r="N405" s="2">
        <v>266807.81</v>
      </c>
      <c r="O405" s="2">
        <v>209437.3</v>
      </c>
      <c r="P405" s="2">
        <v>266672.75</v>
      </c>
      <c r="Q405" s="2">
        <v>57235.45</v>
      </c>
      <c r="R405" s="2">
        <v>209437.3</v>
      </c>
      <c r="S405" s="2">
        <v>266807.81</v>
      </c>
      <c r="T405" s="2">
        <v>9515.51</v>
      </c>
      <c r="U405" s="2">
        <v>0</v>
      </c>
      <c r="V405" s="2">
        <v>9515.51</v>
      </c>
      <c r="W405" s="2">
        <v>0</v>
      </c>
      <c r="X405" s="2">
        <v>66750.960000000006</v>
      </c>
      <c r="Y405" s="1"/>
    </row>
    <row r="406" spans="1:25" ht="19.899999999999999" customHeight="1" outlineLevel="5" x14ac:dyDescent="0.25">
      <c r="A406" s="1" t="s">
        <v>851</v>
      </c>
      <c r="B406" s="1" t="s">
        <v>846</v>
      </c>
      <c r="C406" s="1" t="s">
        <v>20</v>
      </c>
      <c r="D406" s="1" t="s">
        <v>852</v>
      </c>
      <c r="E406" s="1" t="s">
        <v>853</v>
      </c>
      <c r="F406" s="1" t="s">
        <v>854</v>
      </c>
      <c r="G406" s="1" t="s">
        <v>911</v>
      </c>
      <c r="H406" s="1" t="s">
        <v>912</v>
      </c>
      <c r="I406" s="1" t="s">
        <v>927</v>
      </c>
      <c r="J406" s="1" t="s">
        <v>928</v>
      </c>
      <c r="K406" s="1" t="s">
        <v>931</v>
      </c>
      <c r="L406" s="1" t="s">
        <v>932</v>
      </c>
      <c r="M406" s="1" t="s">
        <v>933</v>
      </c>
      <c r="N406" s="2">
        <v>4000</v>
      </c>
      <c r="O406" s="2">
        <v>0</v>
      </c>
      <c r="P406" s="2">
        <v>0</v>
      </c>
      <c r="Q406" s="2">
        <v>0</v>
      </c>
      <c r="R406" s="2">
        <v>0</v>
      </c>
      <c r="S406" s="2">
        <v>4000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1"/>
    </row>
    <row r="407" spans="1:25" ht="19.899999999999999" customHeight="1" outlineLevel="4" x14ac:dyDescent="0.25">
      <c r="J407" s="3" t="s">
        <v>1472</v>
      </c>
      <c r="N407" s="2">
        <f t="shared" ref="N407:X407" si="186">SUBTOTAL(9,N405:N406)</f>
        <v>270807.81</v>
      </c>
      <c r="O407" s="2">
        <f>SUBTOTAL(9,O405:O406)</f>
        <v>209437.3</v>
      </c>
      <c r="P407" s="2">
        <f t="shared" si="186"/>
        <v>266672.75</v>
      </c>
      <c r="Q407" s="2">
        <f t="shared" si="186"/>
        <v>57235.45</v>
      </c>
      <c r="R407" s="2">
        <f t="shared" si="186"/>
        <v>209437.3</v>
      </c>
      <c r="S407" s="2">
        <f t="shared" si="186"/>
        <v>270807.81</v>
      </c>
      <c r="T407" s="2">
        <f t="shared" si="186"/>
        <v>9515.51</v>
      </c>
      <c r="U407" s="2">
        <f t="shared" si="186"/>
        <v>0</v>
      </c>
      <c r="V407" s="2">
        <f t="shared" si="186"/>
        <v>9515.51</v>
      </c>
      <c r="W407" s="2">
        <f t="shared" si="186"/>
        <v>0</v>
      </c>
      <c r="X407" s="2">
        <f t="shared" si="186"/>
        <v>66750.960000000006</v>
      </c>
      <c r="Y407" s="1"/>
    </row>
    <row r="408" spans="1:25" ht="19.899999999999999" customHeight="1" outlineLevel="5" x14ac:dyDescent="0.25">
      <c r="A408" s="1" t="s">
        <v>851</v>
      </c>
      <c r="B408" s="1" t="s">
        <v>846</v>
      </c>
      <c r="C408" s="1" t="s">
        <v>20</v>
      </c>
      <c r="D408" s="1" t="s">
        <v>852</v>
      </c>
      <c r="E408" s="1" t="s">
        <v>853</v>
      </c>
      <c r="F408" s="1" t="s">
        <v>854</v>
      </c>
      <c r="G408" s="1" t="s">
        <v>911</v>
      </c>
      <c r="H408" s="1" t="s">
        <v>912</v>
      </c>
      <c r="I408" s="1" t="s">
        <v>934</v>
      </c>
      <c r="J408" s="1" t="s">
        <v>935</v>
      </c>
      <c r="K408" s="1" t="s">
        <v>936</v>
      </c>
      <c r="L408" s="1" t="s">
        <v>935</v>
      </c>
      <c r="M408" s="1" t="s">
        <v>937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1"/>
    </row>
    <row r="409" spans="1:25" ht="19.899999999999999" customHeight="1" outlineLevel="4" x14ac:dyDescent="0.25">
      <c r="J409" s="3" t="s">
        <v>1473</v>
      </c>
      <c r="N409" s="2">
        <f t="shared" ref="N409:X409" si="187">SUBTOTAL(9,N408:N408)</f>
        <v>0</v>
      </c>
      <c r="O409" s="2">
        <f>SUBTOTAL(9,O408:O408)</f>
        <v>0</v>
      </c>
      <c r="P409" s="2">
        <f t="shared" si="187"/>
        <v>0</v>
      </c>
      <c r="Q409" s="2">
        <f t="shared" si="187"/>
        <v>0</v>
      </c>
      <c r="R409" s="2">
        <f t="shared" si="187"/>
        <v>0</v>
      </c>
      <c r="S409" s="2">
        <f t="shared" si="187"/>
        <v>0</v>
      </c>
      <c r="T409" s="2">
        <f t="shared" si="187"/>
        <v>0</v>
      </c>
      <c r="U409" s="2">
        <f t="shared" si="187"/>
        <v>0</v>
      </c>
      <c r="V409" s="2">
        <f t="shared" si="187"/>
        <v>0</v>
      </c>
      <c r="W409" s="2">
        <f t="shared" si="187"/>
        <v>0</v>
      </c>
      <c r="X409" s="2">
        <f t="shared" si="187"/>
        <v>0</v>
      </c>
      <c r="Y409" s="1"/>
    </row>
    <row r="410" spans="1:25" ht="19.899999999999999" customHeight="1" outlineLevel="5" x14ac:dyDescent="0.25">
      <c r="A410" s="1" t="s">
        <v>851</v>
      </c>
      <c r="B410" s="1" t="s">
        <v>846</v>
      </c>
      <c r="C410" s="1" t="s">
        <v>20</v>
      </c>
      <c r="D410" s="1" t="s">
        <v>852</v>
      </c>
      <c r="E410" s="1" t="s">
        <v>853</v>
      </c>
      <c r="F410" s="1" t="s">
        <v>854</v>
      </c>
      <c r="G410" s="1" t="s">
        <v>911</v>
      </c>
      <c r="H410" s="1" t="s">
        <v>912</v>
      </c>
      <c r="I410" s="1" t="s">
        <v>938</v>
      </c>
      <c r="J410" s="1" t="s">
        <v>939</v>
      </c>
      <c r="K410" s="1" t="s">
        <v>940</v>
      </c>
      <c r="L410" s="1" t="s">
        <v>939</v>
      </c>
      <c r="M410" s="1" t="s">
        <v>941</v>
      </c>
      <c r="N410" s="2">
        <v>315118.78999999998</v>
      </c>
      <c r="O410" s="2">
        <v>223380.47</v>
      </c>
      <c r="P410" s="2">
        <v>292792.77</v>
      </c>
      <c r="Q410" s="2">
        <v>84723.35</v>
      </c>
      <c r="R410" s="2">
        <v>208069.42</v>
      </c>
      <c r="S410" s="2">
        <v>313947.59000000003</v>
      </c>
      <c r="T410" s="2">
        <v>118697.33</v>
      </c>
      <c r="U410" s="2">
        <v>0</v>
      </c>
      <c r="V410" s="2">
        <v>103386.28</v>
      </c>
      <c r="W410" s="2">
        <v>15311.05</v>
      </c>
      <c r="X410" s="2">
        <v>188109.63</v>
      </c>
      <c r="Y410" s="1"/>
    </row>
    <row r="411" spans="1:25" ht="19.899999999999999" customHeight="1" outlineLevel="4" x14ac:dyDescent="0.25">
      <c r="J411" s="3" t="s">
        <v>1474</v>
      </c>
      <c r="N411" s="2">
        <f t="shared" ref="N411:X411" si="188">SUBTOTAL(9,N410:N410)</f>
        <v>315118.78999999998</v>
      </c>
      <c r="O411" s="2">
        <f>SUBTOTAL(9,O410:O410)</f>
        <v>223380.47</v>
      </c>
      <c r="P411" s="2">
        <f t="shared" si="188"/>
        <v>292792.77</v>
      </c>
      <c r="Q411" s="2">
        <f t="shared" si="188"/>
        <v>84723.35</v>
      </c>
      <c r="R411" s="2">
        <f t="shared" si="188"/>
        <v>208069.42</v>
      </c>
      <c r="S411" s="2">
        <f t="shared" si="188"/>
        <v>313947.59000000003</v>
      </c>
      <c r="T411" s="2">
        <f t="shared" si="188"/>
        <v>118697.33</v>
      </c>
      <c r="U411" s="2">
        <f t="shared" si="188"/>
        <v>0</v>
      </c>
      <c r="V411" s="2">
        <f t="shared" si="188"/>
        <v>103386.28</v>
      </c>
      <c r="W411" s="2">
        <f t="shared" si="188"/>
        <v>15311.05</v>
      </c>
      <c r="X411" s="2">
        <f t="shared" si="188"/>
        <v>188109.63</v>
      </c>
      <c r="Y411" s="1"/>
    </row>
    <row r="412" spans="1:25" ht="19.899999999999999" customHeight="1" outlineLevel="5" x14ac:dyDescent="0.25">
      <c r="A412" s="1" t="s">
        <v>851</v>
      </c>
      <c r="B412" s="1" t="s">
        <v>846</v>
      </c>
      <c r="C412" s="1" t="s">
        <v>20</v>
      </c>
      <c r="D412" s="1" t="s">
        <v>852</v>
      </c>
      <c r="E412" s="1" t="s">
        <v>853</v>
      </c>
      <c r="F412" s="1" t="s">
        <v>854</v>
      </c>
      <c r="G412" s="1" t="s">
        <v>911</v>
      </c>
      <c r="H412" s="1" t="s">
        <v>912</v>
      </c>
      <c r="I412" s="1" t="s">
        <v>942</v>
      </c>
      <c r="J412" s="1" t="s">
        <v>943</v>
      </c>
      <c r="K412" s="1" t="s">
        <v>944</v>
      </c>
      <c r="L412" s="1" t="s">
        <v>943</v>
      </c>
      <c r="M412" s="1" t="s">
        <v>945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1"/>
    </row>
    <row r="413" spans="1:25" ht="19.899999999999999" customHeight="1" outlineLevel="4" x14ac:dyDescent="0.25">
      <c r="J413" s="3" t="s">
        <v>1475</v>
      </c>
      <c r="N413" s="2">
        <f t="shared" ref="N413:X413" si="189">SUBTOTAL(9,N412:N412)</f>
        <v>0</v>
      </c>
      <c r="O413" s="2">
        <f>SUBTOTAL(9,O412:O412)</f>
        <v>0</v>
      </c>
      <c r="P413" s="2">
        <f t="shared" si="189"/>
        <v>0</v>
      </c>
      <c r="Q413" s="2">
        <f t="shared" si="189"/>
        <v>0</v>
      </c>
      <c r="R413" s="2">
        <f t="shared" si="189"/>
        <v>0</v>
      </c>
      <c r="S413" s="2">
        <f t="shared" si="189"/>
        <v>0</v>
      </c>
      <c r="T413" s="2">
        <f t="shared" si="189"/>
        <v>0</v>
      </c>
      <c r="U413" s="2">
        <f t="shared" si="189"/>
        <v>0</v>
      </c>
      <c r="V413" s="2">
        <f t="shared" si="189"/>
        <v>0</v>
      </c>
      <c r="W413" s="2">
        <f t="shared" si="189"/>
        <v>0</v>
      </c>
      <c r="X413" s="2">
        <f t="shared" si="189"/>
        <v>0</v>
      </c>
      <c r="Y413" s="1"/>
    </row>
    <row r="414" spans="1:25" ht="19.899999999999999" customHeight="1" outlineLevel="5" x14ac:dyDescent="0.25">
      <c r="A414" s="1" t="s">
        <v>851</v>
      </c>
      <c r="B414" s="1" t="s">
        <v>846</v>
      </c>
      <c r="C414" s="1" t="s">
        <v>20</v>
      </c>
      <c r="D414" s="1" t="s">
        <v>852</v>
      </c>
      <c r="E414" s="1" t="s">
        <v>853</v>
      </c>
      <c r="F414" s="1" t="s">
        <v>854</v>
      </c>
      <c r="G414" s="1" t="s">
        <v>911</v>
      </c>
      <c r="H414" s="1" t="s">
        <v>912</v>
      </c>
      <c r="I414" s="1" t="s">
        <v>946</v>
      </c>
      <c r="J414" s="1" t="s">
        <v>947</v>
      </c>
      <c r="K414" s="1" t="s">
        <v>948</v>
      </c>
      <c r="L414" s="1" t="s">
        <v>947</v>
      </c>
      <c r="M414" s="1" t="s">
        <v>949</v>
      </c>
      <c r="N414" s="2">
        <v>385807.89</v>
      </c>
      <c r="O414" s="2">
        <v>164934.95000000001</v>
      </c>
      <c r="P414" s="2">
        <v>211585.06</v>
      </c>
      <c r="Q414" s="2">
        <v>55490.14</v>
      </c>
      <c r="R414" s="2">
        <v>156094.92000000001</v>
      </c>
      <c r="S414" s="2">
        <v>383689.97</v>
      </c>
      <c r="T414" s="2">
        <v>108066.41</v>
      </c>
      <c r="U414" s="2">
        <v>-22348.48</v>
      </c>
      <c r="V414" s="2">
        <v>76877.899999999994</v>
      </c>
      <c r="W414" s="2">
        <v>8840.0300000000007</v>
      </c>
      <c r="X414" s="2">
        <v>132368.04</v>
      </c>
      <c r="Y414" s="1"/>
    </row>
    <row r="415" spans="1:25" ht="19.899999999999999" customHeight="1" outlineLevel="5" x14ac:dyDescent="0.25">
      <c r="A415" s="1" t="s">
        <v>851</v>
      </c>
      <c r="B415" s="1" t="s">
        <v>846</v>
      </c>
      <c r="C415" s="1" t="s">
        <v>20</v>
      </c>
      <c r="D415" s="1" t="s">
        <v>852</v>
      </c>
      <c r="E415" s="1" t="s">
        <v>853</v>
      </c>
      <c r="F415" s="1" t="s">
        <v>854</v>
      </c>
      <c r="G415" s="1" t="s">
        <v>911</v>
      </c>
      <c r="H415" s="1" t="s">
        <v>912</v>
      </c>
      <c r="I415" s="1" t="s">
        <v>946</v>
      </c>
      <c r="J415" s="1" t="s">
        <v>947</v>
      </c>
      <c r="K415" s="1" t="s">
        <v>950</v>
      </c>
      <c r="L415" s="1" t="s">
        <v>951</v>
      </c>
      <c r="M415" s="1" t="s">
        <v>952</v>
      </c>
      <c r="N415" s="2">
        <v>23856.73</v>
      </c>
      <c r="O415" s="2">
        <v>17098.240000000002</v>
      </c>
      <c r="P415" s="2">
        <v>19856.73</v>
      </c>
      <c r="Q415" s="2">
        <v>2758.49</v>
      </c>
      <c r="R415" s="2">
        <v>17098.240000000002</v>
      </c>
      <c r="S415" s="2">
        <v>23856.73</v>
      </c>
      <c r="T415" s="2">
        <v>160258.67000000001</v>
      </c>
      <c r="U415" s="2">
        <v>-6931.12</v>
      </c>
      <c r="V415" s="2">
        <v>153327.54999999999</v>
      </c>
      <c r="W415" s="2">
        <v>2.1373125491663801E-11</v>
      </c>
      <c r="X415" s="2">
        <v>156086.04</v>
      </c>
      <c r="Y415" s="1"/>
    </row>
    <row r="416" spans="1:25" ht="19.899999999999999" customHeight="1" outlineLevel="5" x14ac:dyDescent="0.25">
      <c r="A416" s="1" t="s">
        <v>851</v>
      </c>
      <c r="B416" s="1" t="s">
        <v>846</v>
      </c>
      <c r="C416" s="1" t="s">
        <v>20</v>
      </c>
      <c r="D416" s="1" t="s">
        <v>852</v>
      </c>
      <c r="E416" s="1" t="s">
        <v>853</v>
      </c>
      <c r="F416" s="1" t="s">
        <v>854</v>
      </c>
      <c r="G416" s="1" t="s">
        <v>911</v>
      </c>
      <c r="H416" s="1" t="s">
        <v>912</v>
      </c>
      <c r="I416" s="1" t="s">
        <v>946</v>
      </c>
      <c r="J416" s="1" t="s">
        <v>947</v>
      </c>
      <c r="K416" s="1" t="s">
        <v>953</v>
      </c>
      <c r="L416" s="1" t="s">
        <v>954</v>
      </c>
      <c r="M416" s="1" t="s">
        <v>955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1"/>
    </row>
    <row r="417" spans="1:25" ht="19.899999999999999" customHeight="1" outlineLevel="5" x14ac:dyDescent="0.25">
      <c r="A417" s="1" t="s">
        <v>851</v>
      </c>
      <c r="B417" s="1" t="s">
        <v>846</v>
      </c>
      <c r="C417" s="1" t="s">
        <v>20</v>
      </c>
      <c r="D417" s="1" t="s">
        <v>852</v>
      </c>
      <c r="E417" s="1" t="s">
        <v>853</v>
      </c>
      <c r="F417" s="1" t="s">
        <v>854</v>
      </c>
      <c r="G417" s="1" t="s">
        <v>911</v>
      </c>
      <c r="H417" s="1" t="s">
        <v>912</v>
      </c>
      <c r="I417" s="1" t="s">
        <v>946</v>
      </c>
      <c r="J417" s="1" t="s">
        <v>947</v>
      </c>
      <c r="K417" s="1" t="s">
        <v>956</v>
      </c>
      <c r="L417" s="1" t="s">
        <v>957</v>
      </c>
      <c r="M417" s="1" t="s">
        <v>958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1"/>
    </row>
    <row r="418" spans="1:25" ht="19.899999999999999" customHeight="1" outlineLevel="4" x14ac:dyDescent="0.25">
      <c r="J418" s="3" t="s">
        <v>1476</v>
      </c>
      <c r="N418" s="2">
        <f t="shared" ref="N418:X418" si="190">SUBTOTAL(9,N414:N417)</f>
        <v>409664.62</v>
      </c>
      <c r="O418" s="2">
        <f>SUBTOTAL(9,O414:O417)</f>
        <v>182033.19</v>
      </c>
      <c r="P418" s="2">
        <f t="shared" si="190"/>
        <v>231441.79</v>
      </c>
      <c r="Q418" s="2">
        <f t="shared" si="190"/>
        <v>58248.63</v>
      </c>
      <c r="R418" s="2">
        <f t="shared" si="190"/>
        <v>173193.16</v>
      </c>
      <c r="S418" s="2">
        <f t="shared" si="190"/>
        <v>407546.69999999995</v>
      </c>
      <c r="T418" s="2">
        <f t="shared" si="190"/>
        <v>268325.08</v>
      </c>
      <c r="U418" s="2">
        <f t="shared" si="190"/>
        <v>-29279.599999999999</v>
      </c>
      <c r="V418" s="2">
        <f t="shared" si="190"/>
        <v>230205.44999999998</v>
      </c>
      <c r="W418" s="2">
        <f t="shared" si="190"/>
        <v>8840.0300000000225</v>
      </c>
      <c r="X418" s="2">
        <f t="shared" si="190"/>
        <v>288454.08</v>
      </c>
      <c r="Y418" s="1"/>
    </row>
    <row r="419" spans="1:25" ht="19.899999999999999" customHeight="1" outlineLevel="5" x14ac:dyDescent="0.25">
      <c r="A419" s="1" t="s">
        <v>851</v>
      </c>
      <c r="B419" s="1" t="s">
        <v>846</v>
      </c>
      <c r="C419" s="1" t="s">
        <v>20</v>
      </c>
      <c r="D419" s="1" t="s">
        <v>852</v>
      </c>
      <c r="E419" s="1" t="s">
        <v>853</v>
      </c>
      <c r="F419" s="1" t="s">
        <v>854</v>
      </c>
      <c r="G419" s="1" t="s">
        <v>911</v>
      </c>
      <c r="H419" s="1" t="s">
        <v>912</v>
      </c>
      <c r="I419" s="1" t="s">
        <v>959</v>
      </c>
      <c r="J419" s="1" t="s">
        <v>960</v>
      </c>
      <c r="K419" s="1" t="s">
        <v>961</v>
      </c>
      <c r="L419" s="1" t="s">
        <v>962</v>
      </c>
      <c r="M419" s="1" t="s">
        <v>963</v>
      </c>
      <c r="N419" s="2">
        <v>34497978.68</v>
      </c>
      <c r="O419" s="2">
        <v>14889686.15</v>
      </c>
      <c r="P419" s="2">
        <v>15202027.199999999</v>
      </c>
      <c r="Q419" s="2">
        <v>655582.30000000005</v>
      </c>
      <c r="R419" s="2">
        <v>14546444.9</v>
      </c>
      <c r="S419" s="2">
        <v>18497978.68</v>
      </c>
      <c r="T419" s="2">
        <v>2287644.7000000002</v>
      </c>
      <c r="U419" s="2">
        <v>-57683.76</v>
      </c>
      <c r="V419" s="2">
        <v>1886719.69</v>
      </c>
      <c r="W419" s="2">
        <v>343241.25</v>
      </c>
      <c r="X419" s="2">
        <v>2542301.9900000002</v>
      </c>
      <c r="Y419" s="1"/>
    </row>
    <row r="420" spans="1:25" ht="19.899999999999999" customHeight="1" outlineLevel="5" x14ac:dyDescent="0.25">
      <c r="A420" s="1" t="s">
        <v>851</v>
      </c>
      <c r="B420" s="1" t="s">
        <v>846</v>
      </c>
      <c r="C420" s="1" t="s">
        <v>20</v>
      </c>
      <c r="D420" s="1" t="s">
        <v>852</v>
      </c>
      <c r="E420" s="1" t="s">
        <v>853</v>
      </c>
      <c r="F420" s="1" t="s">
        <v>854</v>
      </c>
      <c r="G420" s="1" t="s">
        <v>911</v>
      </c>
      <c r="H420" s="1" t="s">
        <v>912</v>
      </c>
      <c r="I420" s="1" t="s">
        <v>959</v>
      </c>
      <c r="J420" s="1" t="s">
        <v>960</v>
      </c>
      <c r="K420" s="1" t="s">
        <v>964</v>
      </c>
      <c r="L420" s="1" t="s">
        <v>965</v>
      </c>
      <c r="M420" s="1" t="s">
        <v>966</v>
      </c>
      <c r="N420" s="2">
        <v>641021.01</v>
      </c>
      <c r="O420" s="2">
        <v>754807.6</v>
      </c>
      <c r="P420" s="2">
        <v>639910.93000000005</v>
      </c>
      <c r="Q420" s="2">
        <v>0</v>
      </c>
      <c r="R420" s="2">
        <v>639910.93000000005</v>
      </c>
      <c r="S420" s="2">
        <v>641021.01</v>
      </c>
      <c r="T420" s="2">
        <v>307076.84999999998</v>
      </c>
      <c r="U420" s="2">
        <v>-4064.55</v>
      </c>
      <c r="V420" s="2">
        <v>188115.63</v>
      </c>
      <c r="W420" s="2">
        <v>114896.67</v>
      </c>
      <c r="X420" s="2">
        <v>188115.63</v>
      </c>
      <c r="Y420" s="1"/>
    </row>
    <row r="421" spans="1:25" ht="19.899999999999999" customHeight="1" outlineLevel="5" x14ac:dyDescent="0.25">
      <c r="A421" s="1" t="s">
        <v>851</v>
      </c>
      <c r="B421" s="1" t="s">
        <v>846</v>
      </c>
      <c r="C421" s="1" t="s">
        <v>20</v>
      </c>
      <c r="D421" s="1" t="s">
        <v>852</v>
      </c>
      <c r="E421" s="1" t="s">
        <v>853</v>
      </c>
      <c r="F421" s="1" t="s">
        <v>854</v>
      </c>
      <c r="G421" s="1" t="s">
        <v>911</v>
      </c>
      <c r="H421" s="1" t="s">
        <v>912</v>
      </c>
      <c r="I421" s="1" t="s">
        <v>959</v>
      </c>
      <c r="J421" s="1" t="s">
        <v>960</v>
      </c>
      <c r="K421" s="1" t="s">
        <v>967</v>
      </c>
      <c r="L421" s="1" t="s">
        <v>968</v>
      </c>
      <c r="M421" s="1" t="s">
        <v>969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3619.2</v>
      </c>
      <c r="U421" s="2">
        <v>-3619.2</v>
      </c>
      <c r="V421" s="2">
        <v>0</v>
      </c>
      <c r="W421" s="2">
        <v>0</v>
      </c>
      <c r="X421" s="2">
        <v>0</v>
      </c>
      <c r="Y421" s="1"/>
    </row>
    <row r="422" spans="1:25" ht="19.899999999999999" customHeight="1" outlineLevel="5" x14ac:dyDescent="0.25">
      <c r="A422" s="1" t="s">
        <v>851</v>
      </c>
      <c r="B422" s="1" t="s">
        <v>846</v>
      </c>
      <c r="C422" s="1" t="s">
        <v>20</v>
      </c>
      <c r="D422" s="1" t="s">
        <v>852</v>
      </c>
      <c r="E422" s="1" t="s">
        <v>853</v>
      </c>
      <c r="F422" s="1" t="s">
        <v>854</v>
      </c>
      <c r="G422" s="1" t="s">
        <v>911</v>
      </c>
      <c r="H422" s="1" t="s">
        <v>912</v>
      </c>
      <c r="I422" s="1" t="s">
        <v>959</v>
      </c>
      <c r="J422" s="1" t="s">
        <v>960</v>
      </c>
      <c r="K422" s="1" t="s">
        <v>970</v>
      </c>
      <c r="L422" s="1" t="s">
        <v>971</v>
      </c>
      <c r="M422" s="1" t="s">
        <v>972</v>
      </c>
      <c r="N422" s="2">
        <v>367847.91</v>
      </c>
      <c r="O422" s="2">
        <v>0</v>
      </c>
      <c r="P422" s="2">
        <v>217067.27</v>
      </c>
      <c r="Q422" s="2">
        <v>217067.27</v>
      </c>
      <c r="R422" s="2">
        <v>0</v>
      </c>
      <c r="S422" s="2">
        <v>367847.91</v>
      </c>
      <c r="T422" s="2">
        <v>0</v>
      </c>
      <c r="U422" s="2">
        <v>0</v>
      </c>
      <c r="V422" s="2">
        <v>0</v>
      </c>
      <c r="W422" s="2">
        <v>0</v>
      </c>
      <c r="X422" s="2">
        <v>217067.27</v>
      </c>
      <c r="Y422" s="1"/>
    </row>
    <row r="423" spans="1:25" ht="19.899999999999999" customHeight="1" outlineLevel="5" x14ac:dyDescent="0.25">
      <c r="A423" s="1" t="s">
        <v>851</v>
      </c>
      <c r="B423" s="1" t="s">
        <v>846</v>
      </c>
      <c r="C423" s="1" t="s">
        <v>20</v>
      </c>
      <c r="D423" s="1" t="s">
        <v>852</v>
      </c>
      <c r="E423" s="1" t="s">
        <v>853</v>
      </c>
      <c r="F423" s="1" t="s">
        <v>854</v>
      </c>
      <c r="G423" s="1" t="s">
        <v>911</v>
      </c>
      <c r="H423" s="1" t="s">
        <v>912</v>
      </c>
      <c r="I423" s="1" t="s">
        <v>959</v>
      </c>
      <c r="J423" s="1" t="s">
        <v>960</v>
      </c>
      <c r="K423" s="1" t="s">
        <v>973</v>
      </c>
      <c r="L423" s="1" t="s">
        <v>974</v>
      </c>
      <c r="M423" s="1" t="s">
        <v>975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1"/>
    </row>
    <row r="424" spans="1:25" ht="19.899999999999999" customHeight="1" outlineLevel="5" x14ac:dyDescent="0.25">
      <c r="A424" s="1" t="s">
        <v>851</v>
      </c>
      <c r="B424" s="1" t="s">
        <v>846</v>
      </c>
      <c r="C424" s="1" t="s">
        <v>20</v>
      </c>
      <c r="D424" s="1" t="s">
        <v>852</v>
      </c>
      <c r="E424" s="1" t="s">
        <v>853</v>
      </c>
      <c r="F424" s="1" t="s">
        <v>854</v>
      </c>
      <c r="G424" s="1" t="s">
        <v>911</v>
      </c>
      <c r="H424" s="1" t="s">
        <v>912</v>
      </c>
      <c r="I424" s="1" t="s">
        <v>959</v>
      </c>
      <c r="J424" s="1" t="s">
        <v>960</v>
      </c>
      <c r="K424" s="1" t="s">
        <v>976</v>
      </c>
      <c r="L424" s="1" t="s">
        <v>977</v>
      </c>
      <c r="M424" s="1" t="s">
        <v>978</v>
      </c>
      <c r="N424" s="2">
        <v>807287.73</v>
      </c>
      <c r="O424" s="2">
        <v>443224.86</v>
      </c>
      <c r="P424" s="2">
        <v>786476.82</v>
      </c>
      <c r="Q424" s="2">
        <v>343544.77</v>
      </c>
      <c r="R424" s="2">
        <v>442932.05</v>
      </c>
      <c r="S424" s="2">
        <v>803287.73</v>
      </c>
      <c r="T424" s="2">
        <v>97566.89</v>
      </c>
      <c r="U424" s="2">
        <v>-4837.1000000000004</v>
      </c>
      <c r="V424" s="2">
        <v>92436.98</v>
      </c>
      <c r="W424" s="2">
        <v>292.810000000005</v>
      </c>
      <c r="X424" s="2">
        <v>435981.75</v>
      </c>
      <c r="Y424" s="1"/>
    </row>
    <row r="425" spans="1:25" ht="19.899999999999999" customHeight="1" outlineLevel="5" x14ac:dyDescent="0.25">
      <c r="A425" s="1" t="s">
        <v>851</v>
      </c>
      <c r="B425" s="1" t="s">
        <v>846</v>
      </c>
      <c r="C425" s="1" t="s">
        <v>20</v>
      </c>
      <c r="D425" s="1" t="s">
        <v>852</v>
      </c>
      <c r="E425" s="1" t="s">
        <v>853</v>
      </c>
      <c r="F425" s="1" t="s">
        <v>854</v>
      </c>
      <c r="G425" s="1" t="s">
        <v>911</v>
      </c>
      <c r="H425" s="1" t="s">
        <v>912</v>
      </c>
      <c r="I425" s="1" t="s">
        <v>959</v>
      </c>
      <c r="J425" s="1" t="s">
        <v>960</v>
      </c>
      <c r="K425" s="1" t="s">
        <v>979</v>
      </c>
      <c r="L425" s="1" t="s">
        <v>980</v>
      </c>
      <c r="M425" s="1" t="s">
        <v>981</v>
      </c>
      <c r="N425" s="2">
        <v>664737.37</v>
      </c>
      <c r="O425" s="2">
        <v>393076.76</v>
      </c>
      <c r="P425" s="2">
        <v>447334.49</v>
      </c>
      <c r="Q425" s="2">
        <v>81368.479999999996</v>
      </c>
      <c r="R425" s="2">
        <v>365966.01</v>
      </c>
      <c r="S425" s="2">
        <v>667132.68999999994</v>
      </c>
      <c r="T425" s="2">
        <v>184803.03</v>
      </c>
      <c r="U425" s="2">
        <v>0</v>
      </c>
      <c r="V425" s="2">
        <v>157692.28</v>
      </c>
      <c r="W425" s="2">
        <v>27110.75</v>
      </c>
      <c r="X425" s="2">
        <v>239060.76</v>
      </c>
      <c r="Y425" s="1"/>
    </row>
    <row r="426" spans="1:25" ht="19.899999999999999" customHeight="1" outlineLevel="5" x14ac:dyDescent="0.25">
      <c r="A426" s="1" t="s">
        <v>851</v>
      </c>
      <c r="B426" s="1" t="s">
        <v>846</v>
      </c>
      <c r="C426" s="1" t="s">
        <v>20</v>
      </c>
      <c r="D426" s="1" t="s">
        <v>852</v>
      </c>
      <c r="E426" s="1" t="s">
        <v>853</v>
      </c>
      <c r="F426" s="1" t="s">
        <v>854</v>
      </c>
      <c r="G426" s="1" t="s">
        <v>911</v>
      </c>
      <c r="H426" s="1" t="s">
        <v>912</v>
      </c>
      <c r="I426" s="1" t="s">
        <v>959</v>
      </c>
      <c r="J426" s="1" t="s">
        <v>960</v>
      </c>
      <c r="K426" s="1" t="s">
        <v>982</v>
      </c>
      <c r="L426" s="1" t="s">
        <v>983</v>
      </c>
      <c r="M426" s="1" t="s">
        <v>984</v>
      </c>
      <c r="N426" s="2">
        <v>0</v>
      </c>
      <c r="O426" s="2">
        <v>281737.36999999901</v>
      </c>
      <c r="P426" s="2">
        <v>0</v>
      </c>
      <c r="Q426" s="2">
        <v>0</v>
      </c>
      <c r="R426" s="2">
        <v>0</v>
      </c>
      <c r="S426" s="2">
        <v>0</v>
      </c>
      <c r="T426" s="2">
        <v>17426660.120000001</v>
      </c>
      <c r="U426" s="2">
        <v>-14462456.58</v>
      </c>
      <c r="V426" s="2">
        <v>2682466.17</v>
      </c>
      <c r="W426" s="2">
        <v>281737.36999999901</v>
      </c>
      <c r="X426" s="2">
        <v>2682466.17</v>
      </c>
      <c r="Y426" s="1"/>
    </row>
    <row r="427" spans="1:25" ht="19.899999999999999" customHeight="1" outlineLevel="5" x14ac:dyDescent="0.25">
      <c r="A427" s="1" t="s">
        <v>851</v>
      </c>
      <c r="B427" s="1" t="s">
        <v>846</v>
      </c>
      <c r="C427" s="1" t="s">
        <v>20</v>
      </c>
      <c r="D427" s="1" t="s">
        <v>852</v>
      </c>
      <c r="E427" s="1" t="s">
        <v>853</v>
      </c>
      <c r="F427" s="1" t="s">
        <v>854</v>
      </c>
      <c r="G427" s="1" t="s">
        <v>911</v>
      </c>
      <c r="H427" s="1" t="s">
        <v>912</v>
      </c>
      <c r="I427" s="1" t="s">
        <v>959</v>
      </c>
      <c r="J427" s="1" t="s">
        <v>960</v>
      </c>
      <c r="K427" s="1" t="s">
        <v>985</v>
      </c>
      <c r="L427" s="1" t="s">
        <v>986</v>
      </c>
      <c r="M427" s="1" t="s">
        <v>987</v>
      </c>
      <c r="N427" s="2">
        <v>6234871.5999999996</v>
      </c>
      <c r="O427" s="2">
        <v>0</v>
      </c>
      <c r="P427" s="2">
        <v>6234871.5999999996</v>
      </c>
      <c r="Q427" s="2">
        <v>6234871.5999999996</v>
      </c>
      <c r="R427" s="2">
        <v>0</v>
      </c>
      <c r="S427" s="2">
        <v>6234871.5999999996</v>
      </c>
      <c r="T427" s="2">
        <v>147148.76999999999</v>
      </c>
      <c r="U427" s="2">
        <v>0</v>
      </c>
      <c r="V427" s="2">
        <v>147148.76999999999</v>
      </c>
      <c r="W427" s="2">
        <v>0</v>
      </c>
      <c r="X427" s="2">
        <v>6382020.3700000001</v>
      </c>
      <c r="Y427" s="1"/>
    </row>
    <row r="428" spans="1:25" ht="19.899999999999999" customHeight="1" outlineLevel="5" x14ac:dyDescent="0.25">
      <c r="A428" s="1" t="s">
        <v>851</v>
      </c>
      <c r="B428" s="1" t="s">
        <v>846</v>
      </c>
      <c r="C428" s="1" t="s">
        <v>20</v>
      </c>
      <c r="D428" s="1" t="s">
        <v>852</v>
      </c>
      <c r="E428" s="1" t="s">
        <v>853</v>
      </c>
      <c r="F428" s="1" t="s">
        <v>854</v>
      </c>
      <c r="G428" s="1" t="s">
        <v>911</v>
      </c>
      <c r="H428" s="1" t="s">
        <v>912</v>
      </c>
      <c r="I428" s="1" t="s">
        <v>959</v>
      </c>
      <c r="J428" s="1" t="s">
        <v>960</v>
      </c>
      <c r="K428" s="1" t="s">
        <v>988</v>
      </c>
      <c r="L428" s="1" t="s">
        <v>989</v>
      </c>
      <c r="M428" s="1" t="s">
        <v>990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1"/>
    </row>
    <row r="429" spans="1:25" ht="19.899999999999999" customHeight="1" outlineLevel="5" x14ac:dyDescent="0.25">
      <c r="A429" s="1" t="s">
        <v>851</v>
      </c>
      <c r="B429" s="1" t="s">
        <v>846</v>
      </c>
      <c r="C429" s="1" t="s">
        <v>20</v>
      </c>
      <c r="D429" s="1" t="s">
        <v>852</v>
      </c>
      <c r="E429" s="1" t="s">
        <v>853</v>
      </c>
      <c r="F429" s="1" t="s">
        <v>854</v>
      </c>
      <c r="G429" s="1" t="s">
        <v>911</v>
      </c>
      <c r="H429" s="1" t="s">
        <v>912</v>
      </c>
      <c r="I429" s="1" t="s">
        <v>959</v>
      </c>
      <c r="J429" s="1" t="s">
        <v>960</v>
      </c>
      <c r="K429" s="1" t="s">
        <v>991</v>
      </c>
      <c r="L429" s="1" t="s">
        <v>992</v>
      </c>
      <c r="M429" s="1" t="s">
        <v>993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1"/>
    </row>
    <row r="430" spans="1:25" ht="19.899999999999999" customHeight="1" outlineLevel="5" x14ac:dyDescent="0.25">
      <c r="A430" s="1" t="s">
        <v>851</v>
      </c>
      <c r="B430" s="1" t="s">
        <v>846</v>
      </c>
      <c r="C430" s="1" t="s">
        <v>20</v>
      </c>
      <c r="D430" s="1" t="s">
        <v>852</v>
      </c>
      <c r="E430" s="1" t="s">
        <v>853</v>
      </c>
      <c r="F430" s="1" t="s">
        <v>854</v>
      </c>
      <c r="G430" s="1" t="s">
        <v>911</v>
      </c>
      <c r="H430" s="1" t="s">
        <v>912</v>
      </c>
      <c r="I430" s="1" t="s">
        <v>959</v>
      </c>
      <c r="J430" s="1" t="s">
        <v>960</v>
      </c>
      <c r="K430" s="1" t="s">
        <v>994</v>
      </c>
      <c r="L430" s="1" t="s">
        <v>995</v>
      </c>
      <c r="M430" s="1" t="s">
        <v>996</v>
      </c>
      <c r="N430" s="2">
        <v>756623</v>
      </c>
      <c r="O430" s="2">
        <v>756332.47</v>
      </c>
      <c r="P430" s="2">
        <v>756332.47</v>
      </c>
      <c r="Q430" s="2">
        <v>0</v>
      </c>
      <c r="R430" s="2">
        <v>756332.47</v>
      </c>
      <c r="S430" s="2">
        <v>756623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1"/>
    </row>
    <row r="431" spans="1:25" ht="19.899999999999999" customHeight="1" outlineLevel="4" x14ac:dyDescent="0.25">
      <c r="J431" s="3" t="s">
        <v>1477</v>
      </c>
      <c r="N431" s="2">
        <f t="shared" ref="N431:X431" si="191">SUBTOTAL(9,N419:N430)</f>
        <v>43970367.29999999</v>
      </c>
      <c r="O431" s="2">
        <f>SUBTOTAL(9,O419:O430)</f>
        <v>17518865.209999997</v>
      </c>
      <c r="P431" s="2">
        <f t="shared" si="191"/>
        <v>24284020.779999994</v>
      </c>
      <c r="Q431" s="2">
        <f t="shared" si="191"/>
        <v>7532434.4199999999</v>
      </c>
      <c r="R431" s="2">
        <f t="shared" si="191"/>
        <v>16751586.360000001</v>
      </c>
      <c r="S431" s="2">
        <f t="shared" si="191"/>
        <v>27968762.620000005</v>
      </c>
      <c r="T431" s="2">
        <f t="shared" si="191"/>
        <v>20454519.560000002</v>
      </c>
      <c r="U431" s="2">
        <f t="shared" si="191"/>
        <v>-14532661.189999999</v>
      </c>
      <c r="V431" s="2">
        <f t="shared" si="191"/>
        <v>5154579.5199999996</v>
      </c>
      <c r="W431" s="2">
        <f t="shared" si="191"/>
        <v>767278.84999999893</v>
      </c>
      <c r="X431" s="2">
        <f t="shared" si="191"/>
        <v>12687013.940000001</v>
      </c>
      <c r="Y431" s="1"/>
    </row>
    <row r="432" spans="1:25" ht="19.899999999999999" customHeight="1" outlineLevel="5" x14ac:dyDescent="0.25">
      <c r="A432" s="1" t="s">
        <v>851</v>
      </c>
      <c r="B432" s="1" t="s">
        <v>846</v>
      </c>
      <c r="C432" s="1" t="s">
        <v>20</v>
      </c>
      <c r="D432" s="1" t="s">
        <v>852</v>
      </c>
      <c r="E432" s="1" t="s">
        <v>853</v>
      </c>
      <c r="F432" s="1" t="s">
        <v>854</v>
      </c>
      <c r="G432" s="1" t="s">
        <v>911</v>
      </c>
      <c r="H432" s="1" t="s">
        <v>912</v>
      </c>
      <c r="I432" s="1" t="s">
        <v>997</v>
      </c>
      <c r="J432" s="1" t="s">
        <v>998</v>
      </c>
      <c r="K432" s="1" t="s">
        <v>999</v>
      </c>
      <c r="L432" s="1" t="s">
        <v>998</v>
      </c>
      <c r="M432" s="1" t="s">
        <v>1000</v>
      </c>
      <c r="N432" s="2">
        <v>35822727.450000003</v>
      </c>
      <c r="O432" s="2">
        <v>15528844.74</v>
      </c>
      <c r="P432" s="2">
        <v>21057952.879999999</v>
      </c>
      <c r="Q432" s="2">
        <v>5832597.4000000004</v>
      </c>
      <c r="R432" s="2">
        <v>15225355.48</v>
      </c>
      <c r="S432" s="2">
        <v>35599612.450000003</v>
      </c>
      <c r="T432" s="2">
        <v>5588245.71</v>
      </c>
      <c r="U432" s="2">
        <v>-32964.879999999997</v>
      </c>
      <c r="V432" s="2">
        <v>5251791.57</v>
      </c>
      <c r="W432" s="2">
        <v>303489.26</v>
      </c>
      <c r="X432" s="2">
        <v>11084388.970000001</v>
      </c>
      <c r="Y432" s="1"/>
    </row>
    <row r="433" spans="1:25" ht="19.899999999999999" customHeight="1" outlineLevel="5" x14ac:dyDescent="0.25">
      <c r="A433" s="1" t="s">
        <v>851</v>
      </c>
      <c r="B433" s="1" t="s">
        <v>846</v>
      </c>
      <c r="C433" s="1" t="s">
        <v>20</v>
      </c>
      <c r="D433" s="1" t="s">
        <v>852</v>
      </c>
      <c r="E433" s="1" t="s">
        <v>853</v>
      </c>
      <c r="F433" s="1" t="s">
        <v>854</v>
      </c>
      <c r="G433" s="1" t="s">
        <v>911</v>
      </c>
      <c r="H433" s="1" t="s">
        <v>912</v>
      </c>
      <c r="I433" s="1" t="s">
        <v>997</v>
      </c>
      <c r="J433" s="1" t="s">
        <v>998</v>
      </c>
      <c r="K433" s="1" t="s">
        <v>1001</v>
      </c>
      <c r="L433" s="1" t="s">
        <v>1002</v>
      </c>
      <c r="M433" s="1" t="s">
        <v>1003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1"/>
    </row>
    <row r="434" spans="1:25" ht="19.899999999999999" customHeight="1" outlineLevel="5" x14ac:dyDescent="0.25">
      <c r="A434" s="1" t="s">
        <v>851</v>
      </c>
      <c r="B434" s="1" t="s">
        <v>846</v>
      </c>
      <c r="C434" s="1" t="s">
        <v>20</v>
      </c>
      <c r="D434" s="1" t="s">
        <v>852</v>
      </c>
      <c r="E434" s="1" t="s">
        <v>853</v>
      </c>
      <c r="F434" s="1" t="s">
        <v>854</v>
      </c>
      <c r="G434" s="1" t="s">
        <v>911</v>
      </c>
      <c r="H434" s="1" t="s">
        <v>912</v>
      </c>
      <c r="I434" s="1" t="s">
        <v>997</v>
      </c>
      <c r="J434" s="1" t="s">
        <v>998</v>
      </c>
      <c r="K434" s="1" t="s">
        <v>1004</v>
      </c>
      <c r="L434" s="1" t="s">
        <v>1005</v>
      </c>
      <c r="M434" s="1" t="s">
        <v>1006</v>
      </c>
      <c r="N434" s="2">
        <v>358458.76</v>
      </c>
      <c r="O434" s="2">
        <v>10943.4</v>
      </c>
      <c r="P434" s="2">
        <v>34351.54</v>
      </c>
      <c r="Q434" s="2">
        <v>23408.14</v>
      </c>
      <c r="R434" s="2">
        <v>10943.4</v>
      </c>
      <c r="S434" s="2">
        <v>358458.76</v>
      </c>
      <c r="T434" s="2">
        <v>330.2</v>
      </c>
      <c r="U434" s="2">
        <v>0</v>
      </c>
      <c r="V434" s="2">
        <v>330.2</v>
      </c>
      <c r="W434" s="2">
        <v>0</v>
      </c>
      <c r="X434" s="2">
        <v>23738.34</v>
      </c>
      <c r="Y434" s="1"/>
    </row>
    <row r="435" spans="1:25" ht="19.899999999999999" customHeight="1" outlineLevel="5" x14ac:dyDescent="0.25">
      <c r="A435" s="1" t="s">
        <v>851</v>
      </c>
      <c r="B435" s="1" t="s">
        <v>846</v>
      </c>
      <c r="C435" s="1" t="s">
        <v>20</v>
      </c>
      <c r="D435" s="1" t="s">
        <v>852</v>
      </c>
      <c r="E435" s="1" t="s">
        <v>853</v>
      </c>
      <c r="F435" s="1" t="s">
        <v>854</v>
      </c>
      <c r="G435" s="1" t="s">
        <v>911</v>
      </c>
      <c r="H435" s="1" t="s">
        <v>912</v>
      </c>
      <c r="I435" s="1" t="s">
        <v>997</v>
      </c>
      <c r="J435" s="1" t="s">
        <v>998</v>
      </c>
      <c r="K435" s="1" t="s">
        <v>1007</v>
      </c>
      <c r="L435" s="1" t="s">
        <v>1008</v>
      </c>
      <c r="M435" s="1" t="s">
        <v>1009</v>
      </c>
      <c r="N435" s="2">
        <v>350000</v>
      </c>
      <c r="O435" s="2">
        <v>0</v>
      </c>
      <c r="P435" s="2">
        <v>0</v>
      </c>
      <c r="Q435" s="2">
        <v>0</v>
      </c>
      <c r="R435" s="2">
        <v>0</v>
      </c>
      <c r="S435" s="2">
        <v>350000</v>
      </c>
      <c r="T435" s="2">
        <v>3150.54</v>
      </c>
      <c r="U435" s="2">
        <v>0</v>
      </c>
      <c r="V435" s="2">
        <v>3150.54</v>
      </c>
      <c r="W435" s="2">
        <v>0</v>
      </c>
      <c r="X435" s="2">
        <v>3150.54</v>
      </c>
      <c r="Y435" s="1"/>
    </row>
    <row r="436" spans="1:25" ht="19.899999999999999" customHeight="1" outlineLevel="5" x14ac:dyDescent="0.25">
      <c r="A436" s="1" t="s">
        <v>851</v>
      </c>
      <c r="B436" s="1" t="s">
        <v>846</v>
      </c>
      <c r="C436" s="1" t="s">
        <v>20</v>
      </c>
      <c r="D436" s="1" t="s">
        <v>852</v>
      </c>
      <c r="E436" s="1" t="s">
        <v>853</v>
      </c>
      <c r="F436" s="1" t="s">
        <v>854</v>
      </c>
      <c r="G436" s="1" t="s">
        <v>911</v>
      </c>
      <c r="H436" s="1" t="s">
        <v>912</v>
      </c>
      <c r="I436" s="1" t="s">
        <v>997</v>
      </c>
      <c r="J436" s="1" t="s">
        <v>998</v>
      </c>
      <c r="K436" s="1" t="s">
        <v>1010</v>
      </c>
      <c r="L436" s="1" t="s">
        <v>1011</v>
      </c>
      <c r="M436" s="1" t="s">
        <v>1012</v>
      </c>
      <c r="N436" s="2">
        <v>3257808.17</v>
      </c>
      <c r="O436" s="2">
        <v>2265846.86</v>
      </c>
      <c r="P436" s="2">
        <v>1862216.8</v>
      </c>
      <c r="Q436" s="2">
        <v>690936.99</v>
      </c>
      <c r="R436" s="2">
        <v>1171279.81</v>
      </c>
      <c r="S436" s="2">
        <v>3257808.17</v>
      </c>
      <c r="T436" s="2">
        <v>3052041.49</v>
      </c>
      <c r="U436" s="2">
        <v>-8752.2000000000007</v>
      </c>
      <c r="V436" s="2">
        <v>1948722.24</v>
      </c>
      <c r="W436" s="2">
        <v>1094567.05</v>
      </c>
      <c r="X436" s="2">
        <v>2639659.23</v>
      </c>
      <c r="Y436" s="1"/>
    </row>
    <row r="437" spans="1:25" ht="19.899999999999999" customHeight="1" outlineLevel="4" x14ac:dyDescent="0.25">
      <c r="J437" s="3" t="s">
        <v>1478</v>
      </c>
      <c r="N437" s="2">
        <f t="shared" ref="N437:X437" si="192">SUBTOTAL(9,N432:N436)</f>
        <v>39788994.380000003</v>
      </c>
      <c r="O437" s="2">
        <f>SUBTOTAL(9,O432:O436)</f>
        <v>17805635</v>
      </c>
      <c r="P437" s="2">
        <f t="shared" si="192"/>
        <v>22954521.219999999</v>
      </c>
      <c r="Q437" s="2">
        <f t="shared" si="192"/>
        <v>6546942.5300000003</v>
      </c>
      <c r="R437" s="2">
        <f t="shared" si="192"/>
        <v>16407578.690000001</v>
      </c>
      <c r="S437" s="2">
        <f t="shared" si="192"/>
        <v>39565879.380000003</v>
      </c>
      <c r="T437" s="2">
        <f t="shared" si="192"/>
        <v>8643767.9400000013</v>
      </c>
      <c r="U437" s="2">
        <f t="shared" si="192"/>
        <v>-41717.08</v>
      </c>
      <c r="V437" s="2">
        <f t="shared" si="192"/>
        <v>7203994.5500000007</v>
      </c>
      <c r="W437" s="2">
        <f t="shared" si="192"/>
        <v>1398056.31</v>
      </c>
      <c r="X437" s="2">
        <f t="shared" si="192"/>
        <v>13750937.08</v>
      </c>
      <c r="Y437" s="1"/>
    </row>
    <row r="438" spans="1:25" ht="19.899999999999999" customHeight="1" outlineLevel="5" x14ac:dyDescent="0.25">
      <c r="A438" s="1" t="s">
        <v>851</v>
      </c>
      <c r="B438" s="1" t="s">
        <v>846</v>
      </c>
      <c r="C438" s="1" t="s">
        <v>20</v>
      </c>
      <c r="D438" s="1" t="s">
        <v>852</v>
      </c>
      <c r="E438" s="1" t="s">
        <v>853</v>
      </c>
      <c r="F438" s="1" t="s">
        <v>854</v>
      </c>
      <c r="G438" s="1" t="s">
        <v>911</v>
      </c>
      <c r="H438" s="1" t="s">
        <v>912</v>
      </c>
      <c r="I438" s="1" t="s">
        <v>1013</v>
      </c>
      <c r="J438" s="1" t="s">
        <v>1014</v>
      </c>
      <c r="K438" s="1" t="s">
        <v>1015</v>
      </c>
      <c r="L438" s="1" t="s">
        <v>1014</v>
      </c>
      <c r="M438" s="1" t="s">
        <v>1016</v>
      </c>
      <c r="N438" s="2">
        <v>357249.55</v>
      </c>
      <c r="O438" s="2">
        <v>132276.37</v>
      </c>
      <c r="P438" s="2">
        <v>166504.79999999999</v>
      </c>
      <c r="Q438" s="2">
        <v>36934.26</v>
      </c>
      <c r="R438" s="2">
        <v>129570.54</v>
      </c>
      <c r="S438" s="2">
        <v>357249.55</v>
      </c>
      <c r="T438" s="2">
        <v>171260.32</v>
      </c>
      <c r="U438" s="2">
        <v>0</v>
      </c>
      <c r="V438" s="2">
        <v>168554.49</v>
      </c>
      <c r="W438" s="2">
        <v>2705.83</v>
      </c>
      <c r="X438" s="2">
        <v>205488.75</v>
      </c>
      <c r="Y438" s="1"/>
    </row>
    <row r="439" spans="1:25" ht="19.899999999999999" customHeight="1" outlineLevel="5" x14ac:dyDescent="0.25">
      <c r="A439" s="1" t="s">
        <v>851</v>
      </c>
      <c r="B439" s="1" t="s">
        <v>846</v>
      </c>
      <c r="C439" s="1" t="s">
        <v>20</v>
      </c>
      <c r="D439" s="1" t="s">
        <v>852</v>
      </c>
      <c r="E439" s="1" t="s">
        <v>853</v>
      </c>
      <c r="F439" s="1" t="s">
        <v>854</v>
      </c>
      <c r="G439" s="1" t="s">
        <v>911</v>
      </c>
      <c r="H439" s="1" t="s">
        <v>912</v>
      </c>
      <c r="I439" s="1" t="s">
        <v>1013</v>
      </c>
      <c r="J439" s="1" t="s">
        <v>1014</v>
      </c>
      <c r="K439" s="1" t="s">
        <v>1017</v>
      </c>
      <c r="L439" s="1" t="s">
        <v>1018</v>
      </c>
      <c r="M439" s="1" t="s">
        <v>1019</v>
      </c>
      <c r="N439" s="2">
        <v>2693142.88</v>
      </c>
      <c r="O439" s="2">
        <v>197583.3</v>
      </c>
      <c r="P439" s="2">
        <v>142146.67000000001</v>
      </c>
      <c r="Q439" s="2">
        <v>101163.37</v>
      </c>
      <c r="R439" s="2">
        <v>40983.300000000003</v>
      </c>
      <c r="S439" s="2">
        <v>2693142.88</v>
      </c>
      <c r="T439" s="2">
        <v>323950.65000000002</v>
      </c>
      <c r="U439" s="2">
        <v>-6664.22</v>
      </c>
      <c r="V439" s="2">
        <v>160686.43</v>
      </c>
      <c r="W439" s="2">
        <v>156600</v>
      </c>
      <c r="X439" s="2">
        <v>261849.8</v>
      </c>
      <c r="Y439" s="1"/>
    </row>
    <row r="440" spans="1:25" ht="19.899999999999999" customHeight="1" outlineLevel="5" x14ac:dyDescent="0.25">
      <c r="A440" s="1" t="s">
        <v>851</v>
      </c>
      <c r="B440" s="1" t="s">
        <v>846</v>
      </c>
      <c r="C440" s="1" t="s">
        <v>20</v>
      </c>
      <c r="D440" s="1" t="s">
        <v>852</v>
      </c>
      <c r="E440" s="1" t="s">
        <v>853</v>
      </c>
      <c r="F440" s="1" t="s">
        <v>854</v>
      </c>
      <c r="G440" s="1" t="s">
        <v>911</v>
      </c>
      <c r="H440" s="1" t="s">
        <v>912</v>
      </c>
      <c r="I440" s="1" t="s">
        <v>1013</v>
      </c>
      <c r="J440" s="1" t="s">
        <v>1014</v>
      </c>
      <c r="K440" s="1" t="s">
        <v>1020</v>
      </c>
      <c r="L440" s="1" t="s">
        <v>1021</v>
      </c>
      <c r="M440" s="1" t="s">
        <v>1022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1"/>
    </row>
    <row r="441" spans="1:25" ht="19.899999999999999" customHeight="1" outlineLevel="4" x14ac:dyDescent="0.25">
      <c r="J441" s="3" t="s">
        <v>1479</v>
      </c>
      <c r="N441" s="2">
        <f t="shared" ref="N441:X441" si="193">SUBTOTAL(9,N438:N440)</f>
        <v>3050392.4299999997</v>
      </c>
      <c r="O441" s="2">
        <f>SUBTOTAL(9,O438:O440)</f>
        <v>329859.67</v>
      </c>
      <c r="P441" s="2">
        <f t="shared" si="193"/>
        <v>308651.46999999997</v>
      </c>
      <c r="Q441" s="2">
        <f t="shared" si="193"/>
        <v>138097.63</v>
      </c>
      <c r="R441" s="2">
        <f t="shared" si="193"/>
        <v>170553.84</v>
      </c>
      <c r="S441" s="2">
        <f t="shared" si="193"/>
        <v>3050392.4299999997</v>
      </c>
      <c r="T441" s="2">
        <f t="shared" si="193"/>
        <v>495210.97000000003</v>
      </c>
      <c r="U441" s="2">
        <f t="shared" si="193"/>
        <v>-6664.22</v>
      </c>
      <c r="V441" s="2">
        <f t="shared" si="193"/>
        <v>329240.92</v>
      </c>
      <c r="W441" s="2">
        <f t="shared" si="193"/>
        <v>159305.82999999999</v>
      </c>
      <c r="X441" s="2">
        <f t="shared" si="193"/>
        <v>467338.55</v>
      </c>
      <c r="Y441" s="1"/>
    </row>
    <row r="442" spans="1:25" ht="19.899999999999999" customHeight="1" outlineLevel="5" x14ac:dyDescent="0.25">
      <c r="A442" s="1" t="s">
        <v>851</v>
      </c>
      <c r="B442" s="1" t="s">
        <v>846</v>
      </c>
      <c r="C442" s="1" t="s">
        <v>20</v>
      </c>
      <c r="D442" s="1" t="s">
        <v>852</v>
      </c>
      <c r="E442" s="1" t="s">
        <v>853</v>
      </c>
      <c r="F442" s="1" t="s">
        <v>854</v>
      </c>
      <c r="G442" s="1" t="s">
        <v>911</v>
      </c>
      <c r="H442" s="1" t="s">
        <v>912</v>
      </c>
      <c r="I442" s="1" t="s">
        <v>1023</v>
      </c>
      <c r="J442" s="1" t="s">
        <v>1024</v>
      </c>
      <c r="K442" s="1" t="s">
        <v>1025</v>
      </c>
      <c r="L442" s="1" t="s">
        <v>1024</v>
      </c>
      <c r="M442" s="1" t="s">
        <v>1026</v>
      </c>
      <c r="N442" s="2">
        <v>9792</v>
      </c>
      <c r="O442" s="2">
        <v>157.38</v>
      </c>
      <c r="P442" s="2">
        <v>4748.3900000000003</v>
      </c>
      <c r="Q442" s="2">
        <v>4591.01</v>
      </c>
      <c r="R442" s="2">
        <v>157.38</v>
      </c>
      <c r="S442" s="2">
        <v>9792</v>
      </c>
      <c r="T442" s="2">
        <v>0</v>
      </c>
      <c r="U442" s="2">
        <v>0</v>
      </c>
      <c r="V442" s="2">
        <v>0</v>
      </c>
      <c r="W442" s="2">
        <v>0</v>
      </c>
      <c r="X442" s="2">
        <v>4591.01</v>
      </c>
      <c r="Y442" s="1"/>
    </row>
    <row r="443" spans="1:25" ht="19.899999999999999" customHeight="1" outlineLevel="5" x14ac:dyDescent="0.25">
      <c r="A443" s="1" t="s">
        <v>851</v>
      </c>
      <c r="B443" s="1" t="s">
        <v>846</v>
      </c>
      <c r="C443" s="1" t="s">
        <v>20</v>
      </c>
      <c r="D443" s="1" t="s">
        <v>852</v>
      </c>
      <c r="E443" s="1" t="s">
        <v>853</v>
      </c>
      <c r="F443" s="1" t="s">
        <v>854</v>
      </c>
      <c r="G443" s="1" t="s">
        <v>911</v>
      </c>
      <c r="H443" s="1" t="s">
        <v>912</v>
      </c>
      <c r="I443" s="1" t="s">
        <v>1023</v>
      </c>
      <c r="J443" s="1" t="s">
        <v>1024</v>
      </c>
      <c r="K443" s="1" t="s">
        <v>1027</v>
      </c>
      <c r="L443" s="1" t="s">
        <v>1028</v>
      </c>
      <c r="M443" s="1" t="s">
        <v>1029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1"/>
    </row>
    <row r="444" spans="1:25" ht="19.899999999999999" customHeight="1" outlineLevel="5" x14ac:dyDescent="0.25">
      <c r="A444" s="1" t="s">
        <v>851</v>
      </c>
      <c r="B444" s="1" t="s">
        <v>846</v>
      </c>
      <c r="C444" s="1" t="s">
        <v>20</v>
      </c>
      <c r="D444" s="1" t="s">
        <v>852</v>
      </c>
      <c r="E444" s="1" t="s">
        <v>853</v>
      </c>
      <c r="F444" s="1" t="s">
        <v>854</v>
      </c>
      <c r="G444" s="1" t="s">
        <v>911</v>
      </c>
      <c r="H444" s="1" t="s">
        <v>912</v>
      </c>
      <c r="I444" s="1" t="s">
        <v>1023</v>
      </c>
      <c r="J444" s="1" t="s">
        <v>1024</v>
      </c>
      <c r="K444" s="1" t="s">
        <v>1030</v>
      </c>
      <c r="L444" s="1" t="s">
        <v>1031</v>
      </c>
      <c r="M444" s="1" t="s">
        <v>1032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1"/>
    </row>
    <row r="445" spans="1:25" ht="19.899999999999999" customHeight="1" outlineLevel="4" x14ac:dyDescent="0.25">
      <c r="J445" s="3" t="s">
        <v>1480</v>
      </c>
      <c r="N445" s="2">
        <f t="shared" ref="N445:X445" si="194">SUBTOTAL(9,N442:N444)</f>
        <v>9792</v>
      </c>
      <c r="O445" s="2">
        <f>SUBTOTAL(9,O442:O444)</f>
        <v>157.38</v>
      </c>
      <c r="P445" s="2">
        <f t="shared" si="194"/>
        <v>4748.3900000000003</v>
      </c>
      <c r="Q445" s="2">
        <f t="shared" si="194"/>
        <v>4591.01</v>
      </c>
      <c r="R445" s="2">
        <f t="shared" si="194"/>
        <v>157.38</v>
      </c>
      <c r="S445" s="2">
        <f t="shared" si="194"/>
        <v>9792</v>
      </c>
      <c r="T445" s="2">
        <f t="shared" si="194"/>
        <v>0</v>
      </c>
      <c r="U445" s="2">
        <f t="shared" si="194"/>
        <v>0</v>
      </c>
      <c r="V445" s="2">
        <f t="shared" si="194"/>
        <v>0</v>
      </c>
      <c r="W445" s="2">
        <f t="shared" si="194"/>
        <v>0</v>
      </c>
      <c r="X445" s="2">
        <f t="shared" si="194"/>
        <v>4591.01</v>
      </c>
      <c r="Y445" s="1"/>
    </row>
    <row r="446" spans="1:25" ht="19.899999999999999" customHeight="1" outlineLevel="5" x14ac:dyDescent="0.25">
      <c r="A446" s="1" t="s">
        <v>851</v>
      </c>
      <c r="B446" s="1" t="s">
        <v>846</v>
      </c>
      <c r="C446" s="1" t="s">
        <v>20</v>
      </c>
      <c r="D446" s="1" t="s">
        <v>852</v>
      </c>
      <c r="E446" s="1" t="s">
        <v>853</v>
      </c>
      <c r="F446" s="1" t="s">
        <v>854</v>
      </c>
      <c r="G446" s="1" t="s">
        <v>911</v>
      </c>
      <c r="H446" s="1" t="s">
        <v>912</v>
      </c>
      <c r="I446" s="1" t="s">
        <v>1033</v>
      </c>
      <c r="J446" s="1" t="s">
        <v>1034</v>
      </c>
      <c r="K446" s="1" t="s">
        <v>1035</v>
      </c>
      <c r="L446" s="1" t="s">
        <v>1034</v>
      </c>
      <c r="M446" s="1" t="s">
        <v>1036</v>
      </c>
      <c r="N446" s="2">
        <v>1571030.93</v>
      </c>
      <c r="O446" s="2">
        <v>864927.73</v>
      </c>
      <c r="P446" s="2">
        <v>1002535.11</v>
      </c>
      <c r="Q446" s="2">
        <v>139027.85999999999</v>
      </c>
      <c r="R446" s="2">
        <v>863507.25</v>
      </c>
      <c r="S446" s="2">
        <v>1571030.93</v>
      </c>
      <c r="T446" s="2">
        <v>430981.23</v>
      </c>
      <c r="U446" s="2">
        <v>-9000</v>
      </c>
      <c r="V446" s="2">
        <v>420560.75</v>
      </c>
      <c r="W446" s="2">
        <v>1420.48</v>
      </c>
      <c r="X446" s="2">
        <v>559588.61</v>
      </c>
      <c r="Y446" s="1"/>
    </row>
    <row r="447" spans="1:25" ht="19.899999999999999" customHeight="1" outlineLevel="5" x14ac:dyDescent="0.25">
      <c r="A447" s="1" t="s">
        <v>851</v>
      </c>
      <c r="B447" s="1" t="s">
        <v>846</v>
      </c>
      <c r="C447" s="1" t="s">
        <v>20</v>
      </c>
      <c r="D447" s="1" t="s">
        <v>852</v>
      </c>
      <c r="E447" s="1" t="s">
        <v>853</v>
      </c>
      <c r="F447" s="1" t="s">
        <v>854</v>
      </c>
      <c r="G447" s="1" t="s">
        <v>911</v>
      </c>
      <c r="H447" s="1" t="s">
        <v>912</v>
      </c>
      <c r="I447" s="1" t="s">
        <v>1033</v>
      </c>
      <c r="J447" s="1" t="s">
        <v>1034</v>
      </c>
      <c r="K447" s="1" t="s">
        <v>1037</v>
      </c>
      <c r="L447" s="1" t="s">
        <v>1038</v>
      </c>
      <c r="M447" s="1" t="s">
        <v>1039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1"/>
    </row>
    <row r="448" spans="1:25" ht="19.899999999999999" customHeight="1" outlineLevel="4" x14ac:dyDescent="0.25">
      <c r="J448" s="3" t="s">
        <v>1481</v>
      </c>
      <c r="N448" s="2">
        <f t="shared" ref="N448:X448" si="195">SUBTOTAL(9,N446:N447)</f>
        <v>1571030.93</v>
      </c>
      <c r="O448" s="2">
        <f>SUBTOTAL(9,O446:O447)</f>
        <v>864927.73</v>
      </c>
      <c r="P448" s="2">
        <f t="shared" si="195"/>
        <v>1002535.11</v>
      </c>
      <c r="Q448" s="2">
        <f t="shared" si="195"/>
        <v>139027.85999999999</v>
      </c>
      <c r="R448" s="2">
        <f t="shared" si="195"/>
        <v>863507.25</v>
      </c>
      <c r="S448" s="2">
        <f t="shared" si="195"/>
        <v>1571030.93</v>
      </c>
      <c r="T448" s="2">
        <f t="shared" si="195"/>
        <v>430981.23</v>
      </c>
      <c r="U448" s="2">
        <f t="shared" si="195"/>
        <v>-9000</v>
      </c>
      <c r="V448" s="2">
        <f t="shared" si="195"/>
        <v>420560.75</v>
      </c>
      <c r="W448" s="2">
        <f t="shared" si="195"/>
        <v>1420.48</v>
      </c>
      <c r="X448" s="2">
        <f t="shared" si="195"/>
        <v>559588.61</v>
      </c>
      <c r="Y448" s="1"/>
    </row>
    <row r="449" spans="1:25" ht="19.899999999999999" customHeight="1" outlineLevel="5" x14ac:dyDescent="0.25">
      <c r="A449" s="1" t="s">
        <v>851</v>
      </c>
      <c r="B449" s="1" t="s">
        <v>846</v>
      </c>
      <c r="C449" s="1" t="s">
        <v>20</v>
      </c>
      <c r="D449" s="1" t="s">
        <v>852</v>
      </c>
      <c r="E449" s="1" t="s">
        <v>853</v>
      </c>
      <c r="F449" s="1" t="s">
        <v>854</v>
      </c>
      <c r="G449" s="1" t="s">
        <v>911</v>
      </c>
      <c r="H449" s="1" t="s">
        <v>912</v>
      </c>
      <c r="I449" s="1" t="s">
        <v>1040</v>
      </c>
      <c r="J449" s="1" t="s">
        <v>1041</v>
      </c>
      <c r="K449" s="1" t="s">
        <v>1042</v>
      </c>
      <c r="L449" s="1" t="s">
        <v>1041</v>
      </c>
      <c r="M449" s="1" t="s">
        <v>1043</v>
      </c>
      <c r="N449" s="2">
        <v>1329197.1499999999</v>
      </c>
      <c r="O449" s="2">
        <v>264794.61</v>
      </c>
      <c r="P449" s="2">
        <v>900935.92</v>
      </c>
      <c r="Q449" s="2">
        <v>642165.42000000004</v>
      </c>
      <c r="R449" s="2">
        <v>258770.5</v>
      </c>
      <c r="S449" s="2">
        <v>1324717.1499999999</v>
      </c>
      <c r="T449" s="2">
        <v>445241.71</v>
      </c>
      <c r="U449" s="2">
        <v>-8581.36</v>
      </c>
      <c r="V449" s="2">
        <v>430636.24</v>
      </c>
      <c r="W449" s="2">
        <v>6024.11</v>
      </c>
      <c r="X449" s="2">
        <v>1072801.6599999999</v>
      </c>
      <c r="Y449" s="1"/>
    </row>
    <row r="450" spans="1:25" ht="19.899999999999999" customHeight="1" outlineLevel="5" x14ac:dyDescent="0.25">
      <c r="A450" s="1" t="s">
        <v>851</v>
      </c>
      <c r="B450" s="1" t="s">
        <v>846</v>
      </c>
      <c r="C450" s="1" t="s">
        <v>20</v>
      </c>
      <c r="D450" s="1" t="s">
        <v>852</v>
      </c>
      <c r="E450" s="1" t="s">
        <v>853</v>
      </c>
      <c r="F450" s="1" t="s">
        <v>854</v>
      </c>
      <c r="G450" s="1" t="s">
        <v>911</v>
      </c>
      <c r="H450" s="1" t="s">
        <v>912</v>
      </c>
      <c r="I450" s="1" t="s">
        <v>1040</v>
      </c>
      <c r="J450" s="1" t="s">
        <v>1041</v>
      </c>
      <c r="K450" s="1" t="s">
        <v>1044</v>
      </c>
      <c r="L450" s="1" t="s">
        <v>1045</v>
      </c>
      <c r="M450" s="1" t="s">
        <v>1046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1"/>
    </row>
    <row r="451" spans="1:25" ht="19.899999999999999" customHeight="1" outlineLevel="4" x14ac:dyDescent="0.25">
      <c r="J451" s="3" t="s">
        <v>1482</v>
      </c>
      <c r="N451" s="2">
        <f t="shared" ref="N451:X451" si="196">SUBTOTAL(9,N449:N450)</f>
        <v>1329197.1499999999</v>
      </c>
      <c r="O451" s="2">
        <f>SUBTOTAL(9,O449:O450)</f>
        <v>264794.61</v>
      </c>
      <c r="P451" s="2">
        <f t="shared" si="196"/>
        <v>900935.92</v>
      </c>
      <c r="Q451" s="2">
        <f t="shared" si="196"/>
        <v>642165.42000000004</v>
      </c>
      <c r="R451" s="2">
        <f t="shared" si="196"/>
        <v>258770.5</v>
      </c>
      <c r="S451" s="2">
        <f t="shared" si="196"/>
        <v>1324717.1499999999</v>
      </c>
      <c r="T451" s="2">
        <f t="shared" si="196"/>
        <v>445241.71</v>
      </c>
      <c r="U451" s="2">
        <f t="shared" si="196"/>
        <v>-8581.36</v>
      </c>
      <c r="V451" s="2">
        <f t="shared" si="196"/>
        <v>430636.24</v>
      </c>
      <c r="W451" s="2">
        <f t="shared" si="196"/>
        <v>6024.11</v>
      </c>
      <c r="X451" s="2">
        <f t="shared" si="196"/>
        <v>1072801.6599999999</v>
      </c>
      <c r="Y451" s="1"/>
    </row>
    <row r="452" spans="1:25" ht="19.899999999999999" customHeight="1" outlineLevel="5" x14ac:dyDescent="0.25">
      <c r="A452" s="1" t="s">
        <v>851</v>
      </c>
      <c r="B452" s="1" t="s">
        <v>846</v>
      </c>
      <c r="C452" s="1" t="s">
        <v>20</v>
      </c>
      <c r="D452" s="1" t="s">
        <v>852</v>
      </c>
      <c r="E452" s="1" t="s">
        <v>853</v>
      </c>
      <c r="F452" s="1" t="s">
        <v>854</v>
      </c>
      <c r="G452" s="1" t="s">
        <v>911</v>
      </c>
      <c r="H452" s="1" t="s">
        <v>912</v>
      </c>
      <c r="I452" s="1" t="s">
        <v>1047</v>
      </c>
      <c r="J452" s="1" t="s">
        <v>1048</v>
      </c>
      <c r="K452" s="1" t="s">
        <v>1049</v>
      </c>
      <c r="L452" s="1" t="s">
        <v>1048</v>
      </c>
      <c r="M452" s="1" t="s">
        <v>1050</v>
      </c>
      <c r="N452" s="2">
        <v>231805.32</v>
      </c>
      <c r="O452" s="2">
        <v>40938.39</v>
      </c>
      <c r="P452" s="2">
        <v>173474.18</v>
      </c>
      <c r="Q452" s="2">
        <v>133510.56</v>
      </c>
      <c r="R452" s="2">
        <v>39963.620000000003</v>
      </c>
      <c r="S452" s="2">
        <v>230505.32</v>
      </c>
      <c r="T452" s="2">
        <v>93535.26</v>
      </c>
      <c r="U452" s="2">
        <v>-896.13</v>
      </c>
      <c r="V452" s="2">
        <v>91664.36</v>
      </c>
      <c r="W452" s="2">
        <v>974.77</v>
      </c>
      <c r="X452" s="2">
        <v>225174.92</v>
      </c>
      <c r="Y452" s="1"/>
    </row>
    <row r="453" spans="1:25" ht="19.899999999999999" customHeight="1" outlineLevel="4" x14ac:dyDescent="0.25">
      <c r="J453" s="3" t="s">
        <v>1483</v>
      </c>
      <c r="N453" s="2">
        <f t="shared" ref="N453:X453" si="197">SUBTOTAL(9,N452:N452)</f>
        <v>231805.32</v>
      </c>
      <c r="O453" s="2">
        <f>SUBTOTAL(9,O452:O452)</f>
        <v>40938.39</v>
      </c>
      <c r="P453" s="2">
        <f t="shared" si="197"/>
        <v>173474.18</v>
      </c>
      <c r="Q453" s="2">
        <f t="shared" si="197"/>
        <v>133510.56</v>
      </c>
      <c r="R453" s="2">
        <f t="shared" si="197"/>
        <v>39963.620000000003</v>
      </c>
      <c r="S453" s="2">
        <f t="shared" si="197"/>
        <v>230505.32</v>
      </c>
      <c r="T453" s="2">
        <f t="shared" si="197"/>
        <v>93535.26</v>
      </c>
      <c r="U453" s="2">
        <f t="shared" si="197"/>
        <v>-896.13</v>
      </c>
      <c r="V453" s="2">
        <f t="shared" si="197"/>
        <v>91664.36</v>
      </c>
      <c r="W453" s="2">
        <f t="shared" si="197"/>
        <v>974.77</v>
      </c>
      <c r="X453" s="2">
        <f t="shared" si="197"/>
        <v>225174.92</v>
      </c>
      <c r="Y453" s="1"/>
    </row>
    <row r="454" spans="1:25" ht="19.899999999999999" customHeight="1" outlineLevel="5" x14ac:dyDescent="0.25">
      <c r="A454" s="1" t="s">
        <v>851</v>
      </c>
      <c r="B454" s="1" t="s">
        <v>846</v>
      </c>
      <c r="C454" s="1" t="s">
        <v>20</v>
      </c>
      <c r="D454" s="1" t="s">
        <v>852</v>
      </c>
      <c r="E454" s="1" t="s">
        <v>853</v>
      </c>
      <c r="F454" s="1" t="s">
        <v>854</v>
      </c>
      <c r="G454" s="1" t="s">
        <v>911</v>
      </c>
      <c r="H454" s="1" t="s">
        <v>912</v>
      </c>
      <c r="I454" s="1" t="s">
        <v>1051</v>
      </c>
      <c r="J454" s="1" t="s">
        <v>1052</v>
      </c>
      <c r="K454" s="1" t="s">
        <v>1053</v>
      </c>
      <c r="L454" s="1" t="s">
        <v>1052</v>
      </c>
      <c r="M454" s="1" t="s">
        <v>1054</v>
      </c>
      <c r="N454" s="2">
        <v>453324.31</v>
      </c>
      <c r="O454" s="2">
        <v>391989.4</v>
      </c>
      <c r="P454" s="2">
        <v>450365.17</v>
      </c>
      <c r="Q454" s="2">
        <v>58375.78</v>
      </c>
      <c r="R454" s="2">
        <v>391989.39</v>
      </c>
      <c r="S454" s="2">
        <v>453324.31</v>
      </c>
      <c r="T454" s="2">
        <v>81548.89</v>
      </c>
      <c r="U454" s="2">
        <v>-25.19</v>
      </c>
      <c r="V454" s="2">
        <v>81523.69</v>
      </c>
      <c r="W454" s="2">
        <v>1.00000000002913E-2</v>
      </c>
      <c r="X454" s="2">
        <v>139899.47</v>
      </c>
      <c r="Y454" s="1"/>
    </row>
    <row r="455" spans="1:25" ht="19.899999999999999" customHeight="1" outlineLevel="5" x14ac:dyDescent="0.25">
      <c r="A455" s="1" t="s">
        <v>851</v>
      </c>
      <c r="B455" s="1" t="s">
        <v>846</v>
      </c>
      <c r="C455" s="1" t="s">
        <v>20</v>
      </c>
      <c r="D455" s="1" t="s">
        <v>852</v>
      </c>
      <c r="E455" s="1" t="s">
        <v>853</v>
      </c>
      <c r="F455" s="1" t="s">
        <v>854</v>
      </c>
      <c r="G455" s="1" t="s">
        <v>911</v>
      </c>
      <c r="H455" s="1" t="s">
        <v>912</v>
      </c>
      <c r="I455" s="1" t="s">
        <v>1051</v>
      </c>
      <c r="J455" s="1" t="s">
        <v>1052</v>
      </c>
      <c r="K455" s="1" t="s">
        <v>1055</v>
      </c>
      <c r="L455" s="1" t="s">
        <v>1056</v>
      </c>
      <c r="M455" s="1" t="s">
        <v>1057</v>
      </c>
      <c r="N455" s="2">
        <v>39725</v>
      </c>
      <c r="O455" s="2">
        <v>15996</v>
      </c>
      <c r="P455" s="2">
        <v>39725</v>
      </c>
      <c r="Q455" s="2">
        <v>23729</v>
      </c>
      <c r="R455" s="2">
        <v>15996</v>
      </c>
      <c r="S455" s="2">
        <v>39725</v>
      </c>
      <c r="T455" s="2">
        <v>0</v>
      </c>
      <c r="U455" s="2">
        <v>0</v>
      </c>
      <c r="V455" s="2">
        <v>0</v>
      </c>
      <c r="W455" s="2">
        <v>0</v>
      </c>
      <c r="X455" s="2">
        <v>23729</v>
      </c>
      <c r="Y455" s="1"/>
    </row>
    <row r="456" spans="1:25" ht="19.899999999999999" customHeight="1" outlineLevel="4" x14ac:dyDescent="0.25">
      <c r="J456" s="3" t="s">
        <v>1484</v>
      </c>
      <c r="N456" s="2">
        <f t="shared" ref="N456:X456" si="198">SUBTOTAL(9,N454:N455)</f>
        <v>493049.31</v>
      </c>
      <c r="O456" s="2">
        <f>SUBTOTAL(9,O454:O455)</f>
        <v>407985.4</v>
      </c>
      <c r="P456" s="2">
        <f t="shared" si="198"/>
        <v>490090.17</v>
      </c>
      <c r="Q456" s="2">
        <f t="shared" si="198"/>
        <v>82104.78</v>
      </c>
      <c r="R456" s="2">
        <f t="shared" si="198"/>
        <v>407985.39</v>
      </c>
      <c r="S456" s="2">
        <f t="shared" si="198"/>
        <v>493049.31</v>
      </c>
      <c r="T456" s="2">
        <f t="shared" si="198"/>
        <v>81548.89</v>
      </c>
      <c r="U456" s="2">
        <f t="shared" si="198"/>
        <v>-25.19</v>
      </c>
      <c r="V456" s="2">
        <f t="shared" si="198"/>
        <v>81523.69</v>
      </c>
      <c r="W456" s="2">
        <f t="shared" si="198"/>
        <v>1.00000000002913E-2</v>
      </c>
      <c r="X456" s="2">
        <f t="shared" si="198"/>
        <v>163628.47</v>
      </c>
      <c r="Y456" s="1"/>
    </row>
    <row r="457" spans="1:25" ht="19.899999999999999" customHeight="1" outlineLevel="5" x14ac:dyDescent="0.25">
      <c r="A457" s="1" t="s">
        <v>851</v>
      </c>
      <c r="B457" s="1" t="s">
        <v>846</v>
      </c>
      <c r="C457" s="1" t="s">
        <v>20</v>
      </c>
      <c r="D457" s="1" t="s">
        <v>852</v>
      </c>
      <c r="E457" s="1" t="s">
        <v>853</v>
      </c>
      <c r="F457" s="1" t="s">
        <v>854</v>
      </c>
      <c r="G457" s="1" t="s">
        <v>911</v>
      </c>
      <c r="H457" s="1" t="s">
        <v>912</v>
      </c>
      <c r="I457" s="1" t="s">
        <v>1058</v>
      </c>
      <c r="J457" s="1" t="s">
        <v>1059</v>
      </c>
      <c r="K457" s="1" t="s">
        <v>1060</v>
      </c>
      <c r="L457" s="1" t="s">
        <v>1061</v>
      </c>
      <c r="M457" s="1" t="s">
        <v>1062</v>
      </c>
      <c r="N457" s="2">
        <v>2200</v>
      </c>
      <c r="O457" s="2">
        <v>0</v>
      </c>
      <c r="P457" s="2">
        <v>2196</v>
      </c>
      <c r="Q457" s="2">
        <v>2196</v>
      </c>
      <c r="R457" s="2">
        <v>0</v>
      </c>
      <c r="S457" s="2">
        <v>2200</v>
      </c>
      <c r="T457" s="2">
        <v>2582.7399999999998</v>
      </c>
      <c r="U457" s="2">
        <v>0</v>
      </c>
      <c r="V457" s="2">
        <v>2582.7399999999998</v>
      </c>
      <c r="W457" s="2">
        <v>0</v>
      </c>
      <c r="X457" s="2">
        <v>4778.74</v>
      </c>
      <c r="Y457" s="1"/>
    </row>
    <row r="458" spans="1:25" ht="19.899999999999999" customHeight="1" outlineLevel="4" x14ac:dyDescent="0.25">
      <c r="J458" s="3" t="s">
        <v>1485</v>
      </c>
      <c r="N458" s="2">
        <f t="shared" ref="N458:X458" si="199">SUBTOTAL(9,N457:N457)</f>
        <v>2200</v>
      </c>
      <c r="O458" s="2">
        <f>SUBTOTAL(9,O457:O457)</f>
        <v>0</v>
      </c>
      <c r="P458" s="2">
        <f t="shared" si="199"/>
        <v>2196</v>
      </c>
      <c r="Q458" s="2">
        <f t="shared" si="199"/>
        <v>2196</v>
      </c>
      <c r="R458" s="2">
        <f t="shared" si="199"/>
        <v>0</v>
      </c>
      <c r="S458" s="2">
        <f t="shared" si="199"/>
        <v>2200</v>
      </c>
      <c r="T458" s="2">
        <f t="shared" si="199"/>
        <v>2582.7399999999998</v>
      </c>
      <c r="U458" s="2">
        <f t="shared" si="199"/>
        <v>0</v>
      </c>
      <c r="V458" s="2">
        <f t="shared" si="199"/>
        <v>2582.7399999999998</v>
      </c>
      <c r="W458" s="2">
        <f t="shared" si="199"/>
        <v>0</v>
      </c>
      <c r="X458" s="2">
        <f t="shared" si="199"/>
        <v>4778.74</v>
      </c>
      <c r="Y458" s="1"/>
    </row>
    <row r="459" spans="1:25" ht="19.899999999999999" customHeight="1" outlineLevel="5" x14ac:dyDescent="0.25">
      <c r="A459" s="1" t="s">
        <v>851</v>
      </c>
      <c r="B459" s="1" t="s">
        <v>846</v>
      </c>
      <c r="C459" s="1" t="s">
        <v>20</v>
      </c>
      <c r="D459" s="1" t="s">
        <v>852</v>
      </c>
      <c r="E459" s="1" t="s">
        <v>853</v>
      </c>
      <c r="F459" s="1" t="s">
        <v>854</v>
      </c>
      <c r="G459" s="1" t="s">
        <v>911</v>
      </c>
      <c r="H459" s="1" t="s">
        <v>912</v>
      </c>
      <c r="I459" s="1" t="s">
        <v>1063</v>
      </c>
      <c r="J459" s="1" t="s">
        <v>1064</v>
      </c>
      <c r="K459" s="1" t="s">
        <v>1065</v>
      </c>
      <c r="L459" s="1" t="s">
        <v>1064</v>
      </c>
      <c r="M459" s="1" t="s">
        <v>1066</v>
      </c>
      <c r="N459" s="2">
        <v>756319.87</v>
      </c>
      <c r="O459" s="2">
        <v>97909.51</v>
      </c>
      <c r="P459" s="2">
        <v>110499.91</v>
      </c>
      <c r="Q459" s="2">
        <v>12590.4</v>
      </c>
      <c r="R459" s="2">
        <v>97909.51</v>
      </c>
      <c r="S459" s="2">
        <v>755839.87</v>
      </c>
      <c r="T459" s="2">
        <v>25111.89</v>
      </c>
      <c r="U459" s="2">
        <v>0</v>
      </c>
      <c r="V459" s="2">
        <v>25111.89</v>
      </c>
      <c r="W459" s="2">
        <v>0</v>
      </c>
      <c r="X459" s="2">
        <v>37702.29</v>
      </c>
      <c r="Y459" s="1"/>
    </row>
    <row r="460" spans="1:25" ht="19.899999999999999" customHeight="1" outlineLevel="5" x14ac:dyDescent="0.25">
      <c r="A460" s="1" t="s">
        <v>851</v>
      </c>
      <c r="B460" s="1" t="s">
        <v>846</v>
      </c>
      <c r="C460" s="1" t="s">
        <v>20</v>
      </c>
      <c r="D460" s="1" t="s">
        <v>852</v>
      </c>
      <c r="E460" s="1" t="s">
        <v>853</v>
      </c>
      <c r="F460" s="1" t="s">
        <v>854</v>
      </c>
      <c r="G460" s="1" t="s">
        <v>911</v>
      </c>
      <c r="H460" s="1" t="s">
        <v>912</v>
      </c>
      <c r="I460" s="1" t="s">
        <v>1063</v>
      </c>
      <c r="J460" s="1" t="s">
        <v>1064</v>
      </c>
      <c r="K460" s="1" t="s">
        <v>1067</v>
      </c>
      <c r="L460" s="1" t="s">
        <v>1068</v>
      </c>
      <c r="M460" s="1" t="s">
        <v>1069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1"/>
    </row>
    <row r="461" spans="1:25" ht="19.899999999999999" customHeight="1" outlineLevel="5" x14ac:dyDescent="0.25">
      <c r="A461" s="1" t="s">
        <v>851</v>
      </c>
      <c r="B461" s="1" t="s">
        <v>846</v>
      </c>
      <c r="C461" s="1" t="s">
        <v>20</v>
      </c>
      <c r="D461" s="1" t="s">
        <v>852</v>
      </c>
      <c r="E461" s="1" t="s">
        <v>853</v>
      </c>
      <c r="F461" s="1" t="s">
        <v>854</v>
      </c>
      <c r="G461" s="1" t="s">
        <v>911</v>
      </c>
      <c r="H461" s="1" t="s">
        <v>912</v>
      </c>
      <c r="I461" s="1" t="s">
        <v>1063</v>
      </c>
      <c r="J461" s="1" t="s">
        <v>1064</v>
      </c>
      <c r="K461" s="1" t="s">
        <v>1070</v>
      </c>
      <c r="L461" s="1" t="s">
        <v>1071</v>
      </c>
      <c r="M461" s="1" t="s">
        <v>1072</v>
      </c>
      <c r="N461" s="2">
        <v>1828030.41</v>
      </c>
      <c r="O461" s="2">
        <v>0</v>
      </c>
      <c r="P461" s="2">
        <v>28850.799999999999</v>
      </c>
      <c r="Q461" s="2">
        <v>28850.799999999999</v>
      </c>
      <c r="R461" s="2">
        <v>0</v>
      </c>
      <c r="S461" s="2">
        <v>1828030.41</v>
      </c>
      <c r="T461" s="2">
        <v>52007.5</v>
      </c>
      <c r="U461" s="2">
        <v>-3621.5</v>
      </c>
      <c r="V461" s="2">
        <v>48386</v>
      </c>
      <c r="W461" s="2">
        <v>0</v>
      </c>
      <c r="X461" s="2">
        <v>77236.800000000003</v>
      </c>
      <c r="Y461" s="1"/>
    </row>
    <row r="462" spans="1:25" ht="19.899999999999999" customHeight="1" outlineLevel="5" x14ac:dyDescent="0.25">
      <c r="A462" s="1" t="s">
        <v>851</v>
      </c>
      <c r="B462" s="1" t="s">
        <v>846</v>
      </c>
      <c r="C462" s="1" t="s">
        <v>20</v>
      </c>
      <c r="D462" s="1" t="s">
        <v>852</v>
      </c>
      <c r="E462" s="1" t="s">
        <v>853</v>
      </c>
      <c r="F462" s="1" t="s">
        <v>854</v>
      </c>
      <c r="G462" s="1" t="s">
        <v>911</v>
      </c>
      <c r="H462" s="1" t="s">
        <v>912</v>
      </c>
      <c r="I462" s="1" t="s">
        <v>1063</v>
      </c>
      <c r="J462" s="1" t="s">
        <v>1064</v>
      </c>
      <c r="K462" s="1" t="s">
        <v>1073</v>
      </c>
      <c r="L462" s="1" t="s">
        <v>1074</v>
      </c>
      <c r="M462" s="1" t="s">
        <v>1075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1"/>
    </row>
    <row r="463" spans="1:25" ht="19.899999999999999" customHeight="1" outlineLevel="4" x14ac:dyDescent="0.25">
      <c r="J463" s="3" t="s">
        <v>1486</v>
      </c>
      <c r="N463" s="2">
        <f t="shared" ref="N463:X463" si="200">SUBTOTAL(9,N459:N462)</f>
        <v>2584350.2799999998</v>
      </c>
      <c r="O463" s="2">
        <f>SUBTOTAL(9,O459:O462)</f>
        <v>97909.51</v>
      </c>
      <c r="P463" s="2">
        <f t="shared" si="200"/>
        <v>139350.71</v>
      </c>
      <c r="Q463" s="2">
        <f t="shared" si="200"/>
        <v>41441.199999999997</v>
      </c>
      <c r="R463" s="2">
        <f t="shared" si="200"/>
        <v>97909.51</v>
      </c>
      <c r="S463" s="2">
        <f t="shared" si="200"/>
        <v>2583870.2799999998</v>
      </c>
      <c r="T463" s="2">
        <f t="shared" si="200"/>
        <v>77119.39</v>
      </c>
      <c r="U463" s="2">
        <f t="shared" si="200"/>
        <v>-3621.5</v>
      </c>
      <c r="V463" s="2">
        <f t="shared" si="200"/>
        <v>73497.89</v>
      </c>
      <c r="W463" s="2">
        <f t="shared" si="200"/>
        <v>0</v>
      </c>
      <c r="X463" s="2">
        <f t="shared" si="200"/>
        <v>114939.09</v>
      </c>
      <c r="Y463" s="1"/>
    </row>
    <row r="464" spans="1:25" ht="19.899999999999999" customHeight="1" outlineLevel="5" x14ac:dyDescent="0.25">
      <c r="A464" s="1" t="s">
        <v>851</v>
      </c>
      <c r="B464" s="1" t="s">
        <v>846</v>
      </c>
      <c r="C464" s="1" t="s">
        <v>20</v>
      </c>
      <c r="D464" s="1" t="s">
        <v>852</v>
      </c>
      <c r="E464" s="1" t="s">
        <v>853</v>
      </c>
      <c r="F464" s="1" t="s">
        <v>854</v>
      </c>
      <c r="G464" s="1" t="s">
        <v>911</v>
      </c>
      <c r="H464" s="1" t="s">
        <v>912</v>
      </c>
      <c r="I464" s="1" t="s">
        <v>1076</v>
      </c>
      <c r="J464" s="1" t="s">
        <v>1077</v>
      </c>
      <c r="K464" s="1" t="s">
        <v>1078</v>
      </c>
      <c r="L464" s="1" t="s">
        <v>1077</v>
      </c>
      <c r="M464" s="1" t="s">
        <v>1079</v>
      </c>
      <c r="N464" s="2">
        <v>69385</v>
      </c>
      <c r="O464" s="2">
        <v>1851.96</v>
      </c>
      <c r="P464" s="2">
        <v>45224.18</v>
      </c>
      <c r="Q464" s="2">
        <v>43372.22</v>
      </c>
      <c r="R464" s="2">
        <v>1851.96</v>
      </c>
      <c r="S464" s="2">
        <v>69385</v>
      </c>
      <c r="T464" s="2">
        <v>147.91999999999999</v>
      </c>
      <c r="U464" s="2">
        <v>-147.91999999999999</v>
      </c>
      <c r="V464" s="2">
        <v>0</v>
      </c>
      <c r="W464" s="2">
        <v>0</v>
      </c>
      <c r="X464" s="2">
        <v>43372.22</v>
      </c>
      <c r="Y464" s="1"/>
    </row>
    <row r="465" spans="1:25" ht="19.899999999999999" customHeight="1" outlineLevel="4" x14ac:dyDescent="0.25">
      <c r="J465" s="3" t="s">
        <v>1487</v>
      </c>
      <c r="N465" s="2">
        <f t="shared" ref="N465:X465" si="201">SUBTOTAL(9,N464:N464)</f>
        <v>69385</v>
      </c>
      <c r="O465" s="2">
        <f>SUBTOTAL(9,O464:O464)</f>
        <v>1851.96</v>
      </c>
      <c r="P465" s="2">
        <f t="shared" si="201"/>
        <v>45224.18</v>
      </c>
      <c r="Q465" s="2">
        <f t="shared" si="201"/>
        <v>43372.22</v>
      </c>
      <c r="R465" s="2">
        <f t="shared" si="201"/>
        <v>1851.96</v>
      </c>
      <c r="S465" s="2">
        <f t="shared" si="201"/>
        <v>69385</v>
      </c>
      <c r="T465" s="2">
        <f t="shared" si="201"/>
        <v>147.91999999999999</v>
      </c>
      <c r="U465" s="2">
        <f t="shared" si="201"/>
        <v>-147.91999999999999</v>
      </c>
      <c r="V465" s="2">
        <f t="shared" si="201"/>
        <v>0</v>
      </c>
      <c r="W465" s="2">
        <f t="shared" si="201"/>
        <v>0</v>
      </c>
      <c r="X465" s="2">
        <f t="shared" si="201"/>
        <v>43372.22</v>
      </c>
      <c r="Y465" s="1"/>
    </row>
    <row r="466" spans="1:25" ht="19.899999999999999" customHeight="1" outlineLevel="5" x14ac:dyDescent="0.25">
      <c r="A466" s="1" t="s">
        <v>851</v>
      </c>
      <c r="B466" s="1" t="s">
        <v>846</v>
      </c>
      <c r="C466" s="1" t="s">
        <v>20</v>
      </c>
      <c r="D466" s="1" t="s">
        <v>852</v>
      </c>
      <c r="E466" s="1" t="s">
        <v>853</v>
      </c>
      <c r="F466" s="1" t="s">
        <v>854</v>
      </c>
      <c r="G466" s="1" t="s">
        <v>911</v>
      </c>
      <c r="H466" s="1" t="s">
        <v>912</v>
      </c>
      <c r="I466" s="1" t="s">
        <v>1080</v>
      </c>
      <c r="J466" s="1" t="s">
        <v>1081</v>
      </c>
      <c r="K466" s="1" t="s">
        <v>1082</v>
      </c>
      <c r="L466" s="1" t="s">
        <v>1081</v>
      </c>
      <c r="M466" s="1" t="s">
        <v>1083</v>
      </c>
      <c r="N466" s="2">
        <v>6550</v>
      </c>
      <c r="O466" s="2">
        <v>3777.9</v>
      </c>
      <c r="P466" s="2">
        <v>1500</v>
      </c>
      <c r="Q466" s="2">
        <v>0</v>
      </c>
      <c r="R466" s="2">
        <v>1500</v>
      </c>
      <c r="S466" s="2">
        <v>6550</v>
      </c>
      <c r="T466" s="2">
        <v>5175.54</v>
      </c>
      <c r="U466" s="2">
        <v>-145.38999999999999</v>
      </c>
      <c r="V466" s="2">
        <v>2752.25</v>
      </c>
      <c r="W466" s="2">
        <v>2277.9</v>
      </c>
      <c r="X466" s="2">
        <v>2752.25</v>
      </c>
      <c r="Y466" s="1"/>
    </row>
    <row r="467" spans="1:25" ht="19.899999999999999" customHeight="1" outlineLevel="4" x14ac:dyDescent="0.25">
      <c r="J467" s="3" t="s">
        <v>1488</v>
      </c>
      <c r="N467" s="2">
        <f t="shared" ref="N467:X467" si="202">SUBTOTAL(9,N466:N466)</f>
        <v>6550</v>
      </c>
      <c r="O467" s="2">
        <f>SUBTOTAL(9,O466:O466)</f>
        <v>3777.9</v>
      </c>
      <c r="P467" s="2">
        <f t="shared" si="202"/>
        <v>1500</v>
      </c>
      <c r="Q467" s="2">
        <f t="shared" si="202"/>
        <v>0</v>
      </c>
      <c r="R467" s="2">
        <f t="shared" si="202"/>
        <v>1500</v>
      </c>
      <c r="S467" s="2">
        <f t="shared" si="202"/>
        <v>6550</v>
      </c>
      <c r="T467" s="2">
        <f t="shared" si="202"/>
        <v>5175.54</v>
      </c>
      <c r="U467" s="2">
        <f t="shared" si="202"/>
        <v>-145.38999999999999</v>
      </c>
      <c r="V467" s="2">
        <f t="shared" si="202"/>
        <v>2752.25</v>
      </c>
      <c r="W467" s="2">
        <f t="shared" si="202"/>
        <v>2277.9</v>
      </c>
      <c r="X467" s="2">
        <f t="shared" si="202"/>
        <v>2752.25</v>
      </c>
      <c r="Y467" s="1"/>
    </row>
    <row r="468" spans="1:25" ht="19.899999999999999" customHeight="1" outlineLevel="5" x14ac:dyDescent="0.25">
      <c r="A468" s="1" t="s">
        <v>851</v>
      </c>
      <c r="B468" s="1" t="s">
        <v>846</v>
      </c>
      <c r="C468" s="1" t="s">
        <v>20</v>
      </c>
      <c r="D468" s="1" t="s">
        <v>852</v>
      </c>
      <c r="E468" s="1" t="s">
        <v>853</v>
      </c>
      <c r="F468" s="1" t="s">
        <v>854</v>
      </c>
      <c r="G468" s="1" t="s">
        <v>911</v>
      </c>
      <c r="H468" s="1" t="s">
        <v>912</v>
      </c>
      <c r="I468" s="1" t="s">
        <v>1084</v>
      </c>
      <c r="J468" s="1" t="s">
        <v>1085</v>
      </c>
      <c r="K468" s="1" t="s">
        <v>1086</v>
      </c>
      <c r="L468" s="1" t="s">
        <v>1085</v>
      </c>
      <c r="M468" s="1" t="s">
        <v>1087</v>
      </c>
      <c r="N468" s="2">
        <v>137334.57</v>
      </c>
      <c r="O468" s="2">
        <v>41697.800000000003</v>
      </c>
      <c r="P468" s="2">
        <v>107715.63</v>
      </c>
      <c r="Q468" s="2">
        <v>72166.990000000005</v>
      </c>
      <c r="R468" s="2">
        <v>35548.639999999999</v>
      </c>
      <c r="S468" s="2">
        <v>135654.57</v>
      </c>
      <c r="T468" s="2">
        <v>217793.76</v>
      </c>
      <c r="U468" s="2">
        <v>-1952</v>
      </c>
      <c r="V468" s="2">
        <v>209692.6</v>
      </c>
      <c r="W468" s="2">
        <v>6149.16</v>
      </c>
      <c r="X468" s="2">
        <v>281859.59000000003</v>
      </c>
      <c r="Y468" s="1"/>
    </row>
    <row r="469" spans="1:25" ht="19.899999999999999" customHeight="1" outlineLevel="5" x14ac:dyDescent="0.25">
      <c r="A469" s="1" t="s">
        <v>851</v>
      </c>
      <c r="B469" s="1" t="s">
        <v>846</v>
      </c>
      <c r="C469" s="1" t="s">
        <v>20</v>
      </c>
      <c r="D469" s="1" t="s">
        <v>852</v>
      </c>
      <c r="E469" s="1" t="s">
        <v>853</v>
      </c>
      <c r="F469" s="1" t="s">
        <v>854</v>
      </c>
      <c r="G469" s="1" t="s">
        <v>911</v>
      </c>
      <c r="H469" s="1" t="s">
        <v>912</v>
      </c>
      <c r="I469" s="1" t="s">
        <v>1084</v>
      </c>
      <c r="J469" s="1" t="s">
        <v>1085</v>
      </c>
      <c r="K469" s="1" t="s">
        <v>1088</v>
      </c>
      <c r="L469" s="1" t="s">
        <v>1089</v>
      </c>
      <c r="M469" s="1" t="s">
        <v>1090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91178.8</v>
      </c>
      <c r="U469" s="2">
        <v>-91178.8</v>
      </c>
      <c r="V469" s="2">
        <v>0</v>
      </c>
      <c r="W469" s="2">
        <v>0</v>
      </c>
      <c r="X469" s="2">
        <v>0</v>
      </c>
      <c r="Y469" s="1"/>
    </row>
    <row r="470" spans="1:25" ht="19.899999999999999" customHeight="1" outlineLevel="5" x14ac:dyDescent="0.25">
      <c r="A470" s="1" t="s">
        <v>851</v>
      </c>
      <c r="B470" s="1" t="s">
        <v>846</v>
      </c>
      <c r="C470" s="1" t="s">
        <v>20</v>
      </c>
      <c r="D470" s="1" t="s">
        <v>852</v>
      </c>
      <c r="E470" s="1" t="s">
        <v>853</v>
      </c>
      <c r="F470" s="1" t="s">
        <v>854</v>
      </c>
      <c r="G470" s="1" t="s">
        <v>911</v>
      </c>
      <c r="H470" s="1" t="s">
        <v>912</v>
      </c>
      <c r="I470" s="1" t="s">
        <v>1084</v>
      </c>
      <c r="J470" s="1" t="s">
        <v>1085</v>
      </c>
      <c r="K470" s="1" t="s">
        <v>1091</v>
      </c>
      <c r="L470" s="1" t="s">
        <v>1092</v>
      </c>
      <c r="M470" s="1" t="s">
        <v>1093</v>
      </c>
      <c r="N470" s="2">
        <v>358087.3</v>
      </c>
      <c r="O470" s="2">
        <v>0</v>
      </c>
      <c r="P470" s="2">
        <v>325963.71000000002</v>
      </c>
      <c r="Q470" s="2">
        <v>325963.71000000002</v>
      </c>
      <c r="R470" s="2">
        <v>0</v>
      </c>
      <c r="S470" s="2">
        <v>358087.3</v>
      </c>
      <c r="T470" s="2">
        <v>0</v>
      </c>
      <c r="U470" s="2">
        <v>0</v>
      </c>
      <c r="V470" s="2">
        <v>0</v>
      </c>
      <c r="W470" s="2">
        <v>0</v>
      </c>
      <c r="X470" s="2">
        <v>325963.71000000002</v>
      </c>
      <c r="Y470" s="1"/>
    </row>
    <row r="471" spans="1:25" ht="19.899999999999999" customHeight="1" outlineLevel="5" x14ac:dyDescent="0.25">
      <c r="A471" s="1" t="s">
        <v>851</v>
      </c>
      <c r="B471" s="1" t="s">
        <v>846</v>
      </c>
      <c r="C471" s="1" t="s">
        <v>20</v>
      </c>
      <c r="D471" s="1" t="s">
        <v>852</v>
      </c>
      <c r="E471" s="1" t="s">
        <v>853</v>
      </c>
      <c r="F471" s="1" t="s">
        <v>854</v>
      </c>
      <c r="G471" s="1" t="s">
        <v>911</v>
      </c>
      <c r="H471" s="1" t="s">
        <v>912</v>
      </c>
      <c r="I471" s="1" t="s">
        <v>1084</v>
      </c>
      <c r="J471" s="1" t="s">
        <v>1085</v>
      </c>
      <c r="K471" s="1" t="s">
        <v>1094</v>
      </c>
      <c r="L471" s="1" t="s">
        <v>1095</v>
      </c>
      <c r="M471" s="1" t="s">
        <v>1096</v>
      </c>
      <c r="N471" s="2">
        <v>90715.82</v>
      </c>
      <c r="O471" s="2">
        <v>0</v>
      </c>
      <c r="P471" s="2">
        <v>81490.960000000006</v>
      </c>
      <c r="Q471" s="2">
        <v>81490.960000000006</v>
      </c>
      <c r="R471" s="2">
        <v>0</v>
      </c>
      <c r="S471" s="2">
        <v>90715.82</v>
      </c>
      <c r="T471" s="2">
        <v>0</v>
      </c>
      <c r="U471" s="2">
        <v>0</v>
      </c>
      <c r="V471" s="2">
        <v>0</v>
      </c>
      <c r="W471" s="2">
        <v>0</v>
      </c>
      <c r="X471" s="2">
        <v>81490.960000000006</v>
      </c>
      <c r="Y471" s="1"/>
    </row>
    <row r="472" spans="1:25" ht="19.899999999999999" customHeight="1" outlineLevel="4" x14ac:dyDescent="0.25">
      <c r="J472" s="3" t="s">
        <v>1489</v>
      </c>
      <c r="N472" s="2">
        <f t="shared" ref="N472:X472" si="203">SUBTOTAL(9,N468:N471)</f>
        <v>586137.68999999994</v>
      </c>
      <c r="O472" s="2">
        <f>SUBTOTAL(9,O468:O471)</f>
        <v>41697.800000000003</v>
      </c>
      <c r="P472" s="2">
        <f t="shared" si="203"/>
        <v>515170.30000000005</v>
      </c>
      <c r="Q472" s="2">
        <f t="shared" si="203"/>
        <v>479621.66000000003</v>
      </c>
      <c r="R472" s="2">
        <f t="shared" si="203"/>
        <v>35548.639999999999</v>
      </c>
      <c r="S472" s="2">
        <f t="shared" si="203"/>
        <v>584457.68999999994</v>
      </c>
      <c r="T472" s="2">
        <f t="shared" si="203"/>
        <v>308972.56</v>
      </c>
      <c r="U472" s="2">
        <f t="shared" si="203"/>
        <v>-93130.8</v>
      </c>
      <c r="V472" s="2">
        <f t="shared" si="203"/>
        <v>209692.6</v>
      </c>
      <c r="W472" s="2">
        <f t="shared" si="203"/>
        <v>6149.16</v>
      </c>
      <c r="X472" s="2">
        <f t="shared" si="203"/>
        <v>689314.26</v>
      </c>
      <c r="Y472" s="1"/>
    </row>
    <row r="473" spans="1:25" ht="19.899999999999999" customHeight="1" outlineLevel="5" x14ac:dyDescent="0.25">
      <c r="A473" s="1" t="s">
        <v>851</v>
      </c>
      <c r="B473" s="1" t="s">
        <v>846</v>
      </c>
      <c r="C473" s="1" t="s">
        <v>20</v>
      </c>
      <c r="D473" s="1" t="s">
        <v>852</v>
      </c>
      <c r="E473" s="1" t="s">
        <v>853</v>
      </c>
      <c r="F473" s="1" t="s">
        <v>854</v>
      </c>
      <c r="G473" s="1" t="s">
        <v>911</v>
      </c>
      <c r="H473" s="1" t="s">
        <v>912</v>
      </c>
      <c r="I473" s="1" t="s">
        <v>1097</v>
      </c>
      <c r="J473" s="1" t="s">
        <v>1098</v>
      </c>
      <c r="K473" s="1" t="s">
        <v>1099</v>
      </c>
      <c r="L473" s="1" t="s">
        <v>1098</v>
      </c>
      <c r="M473" s="1" t="s">
        <v>1100</v>
      </c>
      <c r="N473" s="2">
        <v>1498672.11</v>
      </c>
      <c r="O473" s="2">
        <v>1154350.3799999999</v>
      </c>
      <c r="P473" s="2">
        <v>1181886.69</v>
      </c>
      <c r="Q473" s="2">
        <v>94086.399999999994</v>
      </c>
      <c r="R473" s="2">
        <v>1087800.29</v>
      </c>
      <c r="S473" s="2">
        <v>1498672.11</v>
      </c>
      <c r="T473" s="2">
        <v>467701.22</v>
      </c>
      <c r="U473" s="2">
        <v>0</v>
      </c>
      <c r="V473" s="2">
        <v>401151.13</v>
      </c>
      <c r="W473" s="2">
        <v>66550.09</v>
      </c>
      <c r="X473" s="2">
        <v>495237.53</v>
      </c>
      <c r="Y473" s="1"/>
    </row>
    <row r="474" spans="1:25" ht="19.899999999999999" customHeight="1" outlineLevel="4" x14ac:dyDescent="0.25">
      <c r="J474" s="3" t="s">
        <v>1490</v>
      </c>
      <c r="N474" s="2">
        <f t="shared" ref="N474:X474" si="204">SUBTOTAL(9,N473:N473)</f>
        <v>1498672.11</v>
      </c>
      <c r="O474" s="2">
        <f>SUBTOTAL(9,O473:O473)</f>
        <v>1154350.3799999999</v>
      </c>
      <c r="P474" s="2">
        <f t="shared" si="204"/>
        <v>1181886.69</v>
      </c>
      <c r="Q474" s="2">
        <f t="shared" si="204"/>
        <v>94086.399999999994</v>
      </c>
      <c r="R474" s="2">
        <f t="shared" si="204"/>
        <v>1087800.29</v>
      </c>
      <c r="S474" s="2">
        <f t="shared" si="204"/>
        <v>1498672.11</v>
      </c>
      <c r="T474" s="2">
        <f t="shared" si="204"/>
        <v>467701.22</v>
      </c>
      <c r="U474" s="2">
        <f t="shared" si="204"/>
        <v>0</v>
      </c>
      <c r="V474" s="2">
        <f t="shared" si="204"/>
        <v>401151.13</v>
      </c>
      <c r="W474" s="2">
        <f t="shared" si="204"/>
        <v>66550.09</v>
      </c>
      <c r="X474" s="2">
        <f t="shared" si="204"/>
        <v>495237.53</v>
      </c>
      <c r="Y474" s="1"/>
    </row>
    <row r="475" spans="1:25" ht="19.899999999999999" customHeight="1" outlineLevel="5" x14ac:dyDescent="0.25">
      <c r="A475" s="1" t="s">
        <v>851</v>
      </c>
      <c r="B475" s="1" t="s">
        <v>846</v>
      </c>
      <c r="C475" s="1" t="s">
        <v>20</v>
      </c>
      <c r="D475" s="1" t="s">
        <v>852</v>
      </c>
      <c r="E475" s="1" t="s">
        <v>853</v>
      </c>
      <c r="F475" s="1" t="s">
        <v>854</v>
      </c>
      <c r="G475" s="1" t="s">
        <v>911</v>
      </c>
      <c r="H475" s="1" t="s">
        <v>912</v>
      </c>
      <c r="I475" s="1" t="s">
        <v>1101</v>
      </c>
      <c r="J475" s="1" t="s">
        <v>1102</v>
      </c>
      <c r="K475" s="1" t="s">
        <v>1103</v>
      </c>
      <c r="L475" s="1" t="s">
        <v>1102</v>
      </c>
      <c r="M475" s="1" t="s">
        <v>1104</v>
      </c>
      <c r="N475" s="2">
        <v>1280527.2</v>
      </c>
      <c r="O475" s="2">
        <v>692672.75</v>
      </c>
      <c r="P475" s="2">
        <v>1024399.45</v>
      </c>
      <c r="Q475" s="2">
        <v>417511.77</v>
      </c>
      <c r="R475" s="2">
        <v>606887.68000000005</v>
      </c>
      <c r="S475" s="2">
        <v>1280039.2</v>
      </c>
      <c r="T475" s="2">
        <v>425484.73</v>
      </c>
      <c r="U475" s="2">
        <v>-983.93</v>
      </c>
      <c r="V475" s="2">
        <v>338715.73</v>
      </c>
      <c r="W475" s="2">
        <v>85785.07</v>
      </c>
      <c r="X475" s="2">
        <v>756227.5</v>
      </c>
      <c r="Y475" s="1"/>
    </row>
    <row r="476" spans="1:25" ht="19.899999999999999" customHeight="1" outlineLevel="4" x14ac:dyDescent="0.25">
      <c r="J476" s="3" t="s">
        <v>1491</v>
      </c>
      <c r="N476" s="2">
        <f t="shared" ref="N476:X476" si="205">SUBTOTAL(9,N475:N475)</f>
        <v>1280527.2</v>
      </c>
      <c r="O476" s="2">
        <f>SUBTOTAL(9,O475:O475)</f>
        <v>692672.75</v>
      </c>
      <c r="P476" s="2">
        <f t="shared" si="205"/>
        <v>1024399.45</v>
      </c>
      <c r="Q476" s="2">
        <f t="shared" si="205"/>
        <v>417511.77</v>
      </c>
      <c r="R476" s="2">
        <f t="shared" si="205"/>
        <v>606887.68000000005</v>
      </c>
      <c r="S476" s="2">
        <f t="shared" si="205"/>
        <v>1280039.2</v>
      </c>
      <c r="T476" s="2">
        <f t="shared" si="205"/>
        <v>425484.73</v>
      </c>
      <c r="U476" s="2">
        <f t="shared" si="205"/>
        <v>-983.93</v>
      </c>
      <c r="V476" s="2">
        <f t="shared" si="205"/>
        <v>338715.73</v>
      </c>
      <c r="W476" s="2">
        <f t="shared" si="205"/>
        <v>85785.07</v>
      </c>
      <c r="X476" s="2">
        <f t="shared" si="205"/>
        <v>756227.5</v>
      </c>
      <c r="Y476" s="1"/>
    </row>
    <row r="477" spans="1:25" ht="19.899999999999999" customHeight="1" outlineLevel="5" x14ac:dyDescent="0.25">
      <c r="A477" s="1" t="s">
        <v>851</v>
      </c>
      <c r="B477" s="1" t="s">
        <v>846</v>
      </c>
      <c r="C477" s="1" t="s">
        <v>20</v>
      </c>
      <c r="D477" s="1" t="s">
        <v>852</v>
      </c>
      <c r="E477" s="1" t="s">
        <v>853</v>
      </c>
      <c r="F477" s="1" t="s">
        <v>854</v>
      </c>
      <c r="G477" s="1" t="s">
        <v>911</v>
      </c>
      <c r="H477" s="1" t="s">
        <v>912</v>
      </c>
      <c r="I477" s="1" t="s">
        <v>1105</v>
      </c>
      <c r="J477" s="1" t="s">
        <v>1106</v>
      </c>
      <c r="K477" s="1" t="s">
        <v>1107</v>
      </c>
      <c r="L477" s="1" t="s">
        <v>1106</v>
      </c>
      <c r="M477" s="1" t="s">
        <v>1108</v>
      </c>
      <c r="N477" s="2">
        <v>0</v>
      </c>
      <c r="O477" s="2">
        <v>67586.38</v>
      </c>
      <c r="P477" s="2">
        <v>0</v>
      </c>
      <c r="Q477" s="2">
        <v>0</v>
      </c>
      <c r="R477" s="2">
        <v>0</v>
      </c>
      <c r="S477" s="2">
        <v>0</v>
      </c>
      <c r="T477" s="2">
        <v>67586.38</v>
      </c>
      <c r="U477" s="2">
        <v>0</v>
      </c>
      <c r="V477" s="2">
        <v>0</v>
      </c>
      <c r="W477" s="2">
        <v>67586.38</v>
      </c>
      <c r="X477" s="2">
        <v>0</v>
      </c>
      <c r="Y477" s="1"/>
    </row>
    <row r="478" spans="1:25" ht="19.899999999999999" customHeight="1" outlineLevel="4" x14ac:dyDescent="0.25">
      <c r="J478" s="3" t="s">
        <v>1492</v>
      </c>
      <c r="N478" s="2">
        <f t="shared" ref="N478:X478" si="206">SUBTOTAL(9,N477:N477)</f>
        <v>0</v>
      </c>
      <c r="O478" s="2">
        <f>SUBTOTAL(9,O477:O477)</f>
        <v>67586.38</v>
      </c>
      <c r="P478" s="2">
        <f t="shared" si="206"/>
        <v>0</v>
      </c>
      <c r="Q478" s="2">
        <f t="shared" si="206"/>
        <v>0</v>
      </c>
      <c r="R478" s="2">
        <f t="shared" si="206"/>
        <v>0</v>
      </c>
      <c r="S478" s="2">
        <f t="shared" si="206"/>
        <v>0</v>
      </c>
      <c r="T478" s="2">
        <f t="shared" si="206"/>
        <v>67586.38</v>
      </c>
      <c r="U478" s="2">
        <f t="shared" si="206"/>
        <v>0</v>
      </c>
      <c r="V478" s="2">
        <f t="shared" si="206"/>
        <v>0</v>
      </c>
      <c r="W478" s="2">
        <f t="shared" si="206"/>
        <v>67586.38</v>
      </c>
      <c r="X478" s="2">
        <f t="shared" si="206"/>
        <v>0</v>
      </c>
      <c r="Y478" s="1"/>
    </row>
    <row r="479" spans="1:25" ht="19.899999999999999" customHeight="1" outlineLevel="3" x14ac:dyDescent="0.25">
      <c r="H479" s="3" t="s">
        <v>1307</v>
      </c>
      <c r="N479" s="2">
        <f t="shared" ref="N479:X479" si="207">SUBTOTAL(9,N399:N477)</f>
        <v>97553581.559999987</v>
      </c>
      <c r="O479" s="2">
        <f>SUBTOTAL(9,O399:O477)</f>
        <v>39907861.029999986</v>
      </c>
      <c r="P479" s="2">
        <f t="shared" si="207"/>
        <v>53819611.879999995</v>
      </c>
      <c r="Q479" s="2">
        <f t="shared" si="207"/>
        <v>16497310.890000002</v>
      </c>
      <c r="R479" s="2">
        <f t="shared" si="207"/>
        <v>37322300.989999995</v>
      </c>
      <c r="S479" s="2">
        <f t="shared" si="207"/>
        <v>81317144.75999999</v>
      </c>
      <c r="T479" s="2">
        <f t="shared" si="207"/>
        <v>32396113.960000005</v>
      </c>
      <c r="U479" s="2">
        <f t="shared" si="207"/>
        <v>-14726854.310000002</v>
      </c>
      <c r="V479" s="2">
        <f t="shared" si="207"/>
        <v>15083699.609999998</v>
      </c>
      <c r="W479" s="2">
        <f t="shared" si="207"/>
        <v>2585560.0399999986</v>
      </c>
      <c r="X479" s="2">
        <f t="shared" si="207"/>
        <v>31581010.5</v>
      </c>
      <c r="Y479" s="1"/>
    </row>
    <row r="480" spans="1:25" ht="19.899999999999999" customHeight="1" outlineLevel="5" x14ac:dyDescent="0.25">
      <c r="A480" s="1" t="s">
        <v>851</v>
      </c>
      <c r="B480" s="1" t="s">
        <v>1109</v>
      </c>
      <c r="C480" s="1" t="s">
        <v>20</v>
      </c>
      <c r="D480" s="1" t="s">
        <v>852</v>
      </c>
      <c r="E480" s="1" t="s">
        <v>853</v>
      </c>
      <c r="F480" s="1" t="s">
        <v>854</v>
      </c>
      <c r="G480" s="1" t="s">
        <v>1110</v>
      </c>
      <c r="H480" s="1" t="s">
        <v>1111</v>
      </c>
      <c r="I480" s="1" t="s">
        <v>1112</v>
      </c>
      <c r="J480" s="1" t="s">
        <v>1113</v>
      </c>
      <c r="K480" s="1" t="s">
        <v>1114</v>
      </c>
      <c r="L480" s="1" t="s">
        <v>1113</v>
      </c>
      <c r="M480" s="1" t="s">
        <v>1115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1"/>
    </row>
    <row r="481" spans="1:25" ht="19.899999999999999" customHeight="1" outlineLevel="5" x14ac:dyDescent="0.25">
      <c r="A481" s="1" t="s">
        <v>851</v>
      </c>
      <c r="B481" s="1" t="s">
        <v>1109</v>
      </c>
      <c r="C481" s="1" t="s">
        <v>20</v>
      </c>
      <c r="D481" s="1" t="s">
        <v>852</v>
      </c>
      <c r="E481" s="1" t="s">
        <v>853</v>
      </c>
      <c r="F481" s="1" t="s">
        <v>854</v>
      </c>
      <c r="G481" s="1" t="s">
        <v>1110</v>
      </c>
      <c r="H481" s="1" t="s">
        <v>1111</v>
      </c>
      <c r="I481" s="1" t="s">
        <v>1112</v>
      </c>
      <c r="J481" s="1" t="s">
        <v>1113</v>
      </c>
      <c r="K481" s="1" t="s">
        <v>1116</v>
      </c>
      <c r="L481" s="1" t="s">
        <v>1117</v>
      </c>
      <c r="M481" s="1" t="s">
        <v>1118</v>
      </c>
      <c r="N481" s="2">
        <v>50000</v>
      </c>
      <c r="O481" s="2">
        <v>43534</v>
      </c>
      <c r="P481" s="2">
        <v>0</v>
      </c>
      <c r="Q481" s="2">
        <v>0</v>
      </c>
      <c r="R481" s="2">
        <v>0</v>
      </c>
      <c r="S481" s="2">
        <v>50000</v>
      </c>
      <c r="T481" s="2">
        <v>43534</v>
      </c>
      <c r="U481" s="2">
        <v>0</v>
      </c>
      <c r="V481" s="2">
        <v>0</v>
      </c>
      <c r="W481" s="2">
        <v>43534</v>
      </c>
      <c r="X481" s="2">
        <v>0</v>
      </c>
      <c r="Y481" s="1"/>
    </row>
    <row r="482" spans="1:25" ht="19.899999999999999" customHeight="1" outlineLevel="4" x14ac:dyDescent="0.25">
      <c r="J482" s="3" t="s">
        <v>1493</v>
      </c>
      <c r="N482" s="2">
        <f t="shared" ref="N482:X482" si="208">SUBTOTAL(9,N480:N481)</f>
        <v>50000</v>
      </c>
      <c r="O482" s="2">
        <f>SUBTOTAL(9,O480:O481)</f>
        <v>43534</v>
      </c>
      <c r="P482" s="2">
        <f t="shared" si="208"/>
        <v>0</v>
      </c>
      <c r="Q482" s="2">
        <f t="shared" si="208"/>
        <v>0</v>
      </c>
      <c r="R482" s="2">
        <f t="shared" si="208"/>
        <v>0</v>
      </c>
      <c r="S482" s="2">
        <f t="shared" si="208"/>
        <v>50000</v>
      </c>
      <c r="T482" s="2">
        <f t="shared" si="208"/>
        <v>43534</v>
      </c>
      <c r="U482" s="2">
        <f t="shared" si="208"/>
        <v>0</v>
      </c>
      <c r="V482" s="2">
        <f t="shared" si="208"/>
        <v>0</v>
      </c>
      <c r="W482" s="2">
        <f t="shared" si="208"/>
        <v>43534</v>
      </c>
      <c r="X482" s="2">
        <f t="shared" si="208"/>
        <v>0</v>
      </c>
      <c r="Y482" s="1"/>
    </row>
    <row r="483" spans="1:25" ht="19.899999999999999" customHeight="1" outlineLevel="5" x14ac:dyDescent="0.25">
      <c r="A483" s="1" t="s">
        <v>851</v>
      </c>
      <c r="B483" s="1" t="s">
        <v>1109</v>
      </c>
      <c r="C483" s="1" t="s">
        <v>20</v>
      </c>
      <c r="D483" s="1" t="s">
        <v>852</v>
      </c>
      <c r="E483" s="1" t="s">
        <v>853</v>
      </c>
      <c r="F483" s="1" t="s">
        <v>854</v>
      </c>
      <c r="G483" s="1" t="s">
        <v>1110</v>
      </c>
      <c r="H483" s="1" t="s">
        <v>1111</v>
      </c>
      <c r="I483" s="1" t="s">
        <v>1119</v>
      </c>
      <c r="J483" s="1" t="s">
        <v>1120</v>
      </c>
      <c r="K483" s="1" t="s">
        <v>1121</v>
      </c>
      <c r="L483" s="1" t="s">
        <v>1120</v>
      </c>
      <c r="M483" s="1" t="s">
        <v>1122</v>
      </c>
      <c r="N483" s="2">
        <v>50000</v>
      </c>
      <c r="O483" s="2">
        <v>0</v>
      </c>
      <c r="P483" s="2">
        <v>0</v>
      </c>
      <c r="Q483" s="2">
        <v>0</v>
      </c>
      <c r="R483" s="2">
        <v>0</v>
      </c>
      <c r="S483" s="2">
        <v>50000</v>
      </c>
      <c r="T483" s="2">
        <v>4800</v>
      </c>
      <c r="U483" s="2">
        <v>-4800</v>
      </c>
      <c r="V483" s="2">
        <v>0</v>
      </c>
      <c r="W483" s="2">
        <v>0</v>
      </c>
      <c r="X483" s="2">
        <v>0</v>
      </c>
      <c r="Y483" s="1"/>
    </row>
    <row r="484" spans="1:25" ht="19.899999999999999" customHeight="1" outlineLevel="4" x14ac:dyDescent="0.25">
      <c r="J484" s="3" t="s">
        <v>1494</v>
      </c>
      <c r="N484" s="2">
        <f t="shared" ref="N484:X484" si="209">SUBTOTAL(9,N483:N483)</f>
        <v>50000</v>
      </c>
      <c r="O484" s="2">
        <f>SUBTOTAL(9,O483:O483)</f>
        <v>0</v>
      </c>
      <c r="P484" s="2">
        <f t="shared" si="209"/>
        <v>0</v>
      </c>
      <c r="Q484" s="2">
        <f t="shared" si="209"/>
        <v>0</v>
      </c>
      <c r="R484" s="2">
        <f t="shared" si="209"/>
        <v>0</v>
      </c>
      <c r="S484" s="2">
        <f t="shared" si="209"/>
        <v>50000</v>
      </c>
      <c r="T484" s="2">
        <f t="shared" si="209"/>
        <v>4800</v>
      </c>
      <c r="U484" s="2">
        <f t="shared" si="209"/>
        <v>-4800</v>
      </c>
      <c r="V484" s="2">
        <f t="shared" si="209"/>
        <v>0</v>
      </c>
      <c r="W484" s="2">
        <f t="shared" si="209"/>
        <v>0</v>
      </c>
      <c r="X484" s="2">
        <f t="shared" si="209"/>
        <v>0</v>
      </c>
      <c r="Y484" s="1"/>
    </row>
    <row r="485" spans="1:25" ht="19.899999999999999" customHeight="1" outlineLevel="5" x14ac:dyDescent="0.25">
      <c r="A485" s="1" t="s">
        <v>851</v>
      </c>
      <c r="B485" s="1" t="s">
        <v>1109</v>
      </c>
      <c r="C485" s="1" t="s">
        <v>20</v>
      </c>
      <c r="D485" s="1" t="s">
        <v>852</v>
      </c>
      <c r="E485" s="1" t="s">
        <v>853</v>
      </c>
      <c r="F485" s="1" t="s">
        <v>854</v>
      </c>
      <c r="G485" s="1" t="s">
        <v>1110</v>
      </c>
      <c r="H485" s="1" t="s">
        <v>1111</v>
      </c>
      <c r="I485" s="1" t="s">
        <v>1123</v>
      </c>
      <c r="J485" s="1" t="s">
        <v>1124</v>
      </c>
      <c r="K485" s="1" t="s">
        <v>1125</v>
      </c>
      <c r="L485" s="1" t="s">
        <v>1126</v>
      </c>
      <c r="M485" s="1" t="s">
        <v>1127</v>
      </c>
      <c r="N485" s="2">
        <v>10000</v>
      </c>
      <c r="O485" s="2">
        <v>0</v>
      </c>
      <c r="P485" s="2">
        <v>0</v>
      </c>
      <c r="Q485" s="2">
        <v>0</v>
      </c>
      <c r="R485" s="2">
        <v>0</v>
      </c>
      <c r="S485" s="2">
        <v>10000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1"/>
    </row>
    <row r="486" spans="1:25" ht="19.899999999999999" customHeight="1" outlineLevel="4" x14ac:dyDescent="0.25">
      <c r="J486" s="3" t="s">
        <v>1495</v>
      </c>
      <c r="N486" s="2">
        <f t="shared" ref="N486:X486" si="210">SUBTOTAL(9,N485:N485)</f>
        <v>10000</v>
      </c>
      <c r="O486" s="2">
        <f>SUBTOTAL(9,O485:O485)</f>
        <v>0</v>
      </c>
      <c r="P486" s="2">
        <f t="shared" si="210"/>
        <v>0</v>
      </c>
      <c r="Q486" s="2">
        <f t="shared" si="210"/>
        <v>0</v>
      </c>
      <c r="R486" s="2">
        <f t="shared" si="210"/>
        <v>0</v>
      </c>
      <c r="S486" s="2">
        <f t="shared" si="210"/>
        <v>10000</v>
      </c>
      <c r="T486" s="2">
        <f t="shared" si="210"/>
        <v>0</v>
      </c>
      <c r="U486" s="2">
        <f t="shared" si="210"/>
        <v>0</v>
      </c>
      <c r="V486" s="2">
        <f t="shared" si="210"/>
        <v>0</v>
      </c>
      <c r="W486" s="2">
        <f t="shared" si="210"/>
        <v>0</v>
      </c>
      <c r="X486" s="2">
        <f t="shared" si="210"/>
        <v>0</v>
      </c>
      <c r="Y486" s="1"/>
    </row>
    <row r="487" spans="1:25" ht="19.899999999999999" customHeight="1" outlineLevel="5" x14ac:dyDescent="0.25">
      <c r="A487" s="1" t="s">
        <v>851</v>
      </c>
      <c r="B487" s="1" t="s">
        <v>1109</v>
      </c>
      <c r="C487" s="1" t="s">
        <v>20</v>
      </c>
      <c r="D487" s="1" t="s">
        <v>852</v>
      </c>
      <c r="E487" s="1" t="s">
        <v>853</v>
      </c>
      <c r="F487" s="1" t="s">
        <v>854</v>
      </c>
      <c r="G487" s="1" t="s">
        <v>1110</v>
      </c>
      <c r="H487" s="1" t="s">
        <v>1111</v>
      </c>
      <c r="I487" s="1" t="s">
        <v>1128</v>
      </c>
      <c r="J487" s="1" t="s">
        <v>1129</v>
      </c>
      <c r="K487" s="1" t="s">
        <v>1130</v>
      </c>
      <c r="L487" s="1" t="s">
        <v>1131</v>
      </c>
      <c r="M487" s="1" t="s">
        <v>1132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1688188.35</v>
      </c>
      <c r="U487" s="2">
        <v>-1688188.35</v>
      </c>
      <c r="V487" s="2">
        <v>0</v>
      </c>
      <c r="W487" s="2">
        <v>0</v>
      </c>
      <c r="X487" s="2">
        <v>0</v>
      </c>
      <c r="Y487" s="1"/>
    </row>
    <row r="488" spans="1:25" ht="19.899999999999999" customHeight="1" outlineLevel="4" x14ac:dyDescent="0.25">
      <c r="J488" s="3" t="s">
        <v>1496</v>
      </c>
      <c r="N488" s="2">
        <f t="shared" ref="N488:X488" si="211">SUBTOTAL(9,N487:N487)</f>
        <v>0</v>
      </c>
      <c r="O488" s="2">
        <f>SUBTOTAL(9,O487:O487)</f>
        <v>0</v>
      </c>
      <c r="P488" s="2">
        <f t="shared" si="211"/>
        <v>0</v>
      </c>
      <c r="Q488" s="2">
        <f t="shared" si="211"/>
        <v>0</v>
      </c>
      <c r="R488" s="2">
        <f t="shared" si="211"/>
        <v>0</v>
      </c>
      <c r="S488" s="2">
        <f t="shared" si="211"/>
        <v>0</v>
      </c>
      <c r="T488" s="2">
        <f t="shared" si="211"/>
        <v>1688188.35</v>
      </c>
      <c r="U488" s="2">
        <f t="shared" si="211"/>
        <v>-1688188.35</v>
      </c>
      <c r="V488" s="2">
        <f t="shared" si="211"/>
        <v>0</v>
      </c>
      <c r="W488" s="2">
        <f t="shared" si="211"/>
        <v>0</v>
      </c>
      <c r="X488" s="2">
        <f t="shared" si="211"/>
        <v>0</v>
      </c>
      <c r="Y488" s="1"/>
    </row>
    <row r="489" spans="1:25" ht="19.899999999999999" customHeight="1" outlineLevel="3" x14ac:dyDescent="0.25">
      <c r="H489" s="3" t="s">
        <v>1308</v>
      </c>
      <c r="N489" s="2">
        <f t="shared" ref="N489:X489" si="212">SUBTOTAL(9,N480:N487)</f>
        <v>110000</v>
      </c>
      <c r="O489" s="2">
        <f>SUBTOTAL(9,O480:O487)</f>
        <v>43534</v>
      </c>
      <c r="P489" s="2">
        <f t="shared" si="212"/>
        <v>0</v>
      </c>
      <c r="Q489" s="2">
        <f t="shared" si="212"/>
        <v>0</v>
      </c>
      <c r="R489" s="2">
        <f t="shared" si="212"/>
        <v>0</v>
      </c>
      <c r="S489" s="2">
        <f t="shared" si="212"/>
        <v>110000</v>
      </c>
      <c r="T489" s="2">
        <f t="shared" si="212"/>
        <v>1736522.35</v>
      </c>
      <c r="U489" s="2">
        <f t="shared" si="212"/>
        <v>-1692988.35</v>
      </c>
      <c r="V489" s="2">
        <f t="shared" si="212"/>
        <v>0</v>
      </c>
      <c r="W489" s="2">
        <f t="shared" si="212"/>
        <v>43534</v>
      </c>
      <c r="X489" s="2">
        <f t="shared" si="212"/>
        <v>0</v>
      </c>
      <c r="Y489" s="1"/>
    </row>
    <row r="490" spans="1:25" ht="19.899999999999999" customHeight="1" outlineLevel="5" x14ac:dyDescent="0.25">
      <c r="A490" s="1" t="s">
        <v>851</v>
      </c>
      <c r="B490" s="1" t="s">
        <v>1109</v>
      </c>
      <c r="C490" s="1" t="s">
        <v>20</v>
      </c>
      <c r="D490" s="1" t="s">
        <v>852</v>
      </c>
      <c r="E490" s="1" t="s">
        <v>853</v>
      </c>
      <c r="F490" s="1" t="s">
        <v>854</v>
      </c>
      <c r="G490" s="1" t="s">
        <v>1133</v>
      </c>
      <c r="H490" s="1" t="s">
        <v>1134</v>
      </c>
      <c r="I490" s="1" t="s">
        <v>1135</v>
      </c>
      <c r="J490" s="1" t="s">
        <v>1136</v>
      </c>
      <c r="K490" s="1" t="s">
        <v>1137</v>
      </c>
      <c r="L490" s="1" t="s">
        <v>1136</v>
      </c>
      <c r="M490" s="1" t="s">
        <v>1138</v>
      </c>
      <c r="N490" s="2">
        <v>20000</v>
      </c>
      <c r="O490" s="2">
        <v>0</v>
      </c>
      <c r="P490" s="2">
        <v>0</v>
      </c>
      <c r="Q490" s="2">
        <v>0</v>
      </c>
      <c r="R490" s="2">
        <v>0</v>
      </c>
      <c r="S490" s="2">
        <v>20000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1"/>
    </row>
    <row r="491" spans="1:25" ht="19.899999999999999" customHeight="1" outlineLevel="4" x14ac:dyDescent="0.25">
      <c r="J491" s="3" t="s">
        <v>1497</v>
      </c>
      <c r="N491" s="2">
        <f t="shared" ref="N491:X491" si="213">SUBTOTAL(9,N490:N490)</f>
        <v>20000</v>
      </c>
      <c r="O491" s="2">
        <f>SUBTOTAL(9,O490:O490)</f>
        <v>0</v>
      </c>
      <c r="P491" s="2">
        <f t="shared" si="213"/>
        <v>0</v>
      </c>
      <c r="Q491" s="2">
        <f t="shared" si="213"/>
        <v>0</v>
      </c>
      <c r="R491" s="2">
        <f t="shared" si="213"/>
        <v>0</v>
      </c>
      <c r="S491" s="2">
        <f t="shared" si="213"/>
        <v>20000</v>
      </c>
      <c r="T491" s="2">
        <f t="shared" si="213"/>
        <v>0</v>
      </c>
      <c r="U491" s="2">
        <f t="shared" si="213"/>
        <v>0</v>
      </c>
      <c r="V491" s="2">
        <f t="shared" si="213"/>
        <v>0</v>
      </c>
      <c r="W491" s="2">
        <f t="shared" si="213"/>
        <v>0</v>
      </c>
      <c r="X491" s="2">
        <f t="shared" si="213"/>
        <v>0</v>
      </c>
      <c r="Y491" s="1"/>
    </row>
    <row r="492" spans="1:25" ht="19.899999999999999" customHeight="1" outlineLevel="5" x14ac:dyDescent="0.25">
      <c r="A492" s="1" t="s">
        <v>851</v>
      </c>
      <c r="B492" s="1" t="s">
        <v>1109</v>
      </c>
      <c r="C492" s="1" t="s">
        <v>20</v>
      </c>
      <c r="D492" s="1" t="s">
        <v>852</v>
      </c>
      <c r="E492" s="1" t="s">
        <v>853</v>
      </c>
      <c r="F492" s="1" t="s">
        <v>854</v>
      </c>
      <c r="G492" s="1" t="s">
        <v>1133</v>
      </c>
      <c r="H492" s="1" t="s">
        <v>1134</v>
      </c>
      <c r="I492" s="1" t="s">
        <v>1139</v>
      </c>
      <c r="J492" s="1" t="s">
        <v>1140</v>
      </c>
      <c r="K492" s="1" t="s">
        <v>1141</v>
      </c>
      <c r="L492" s="1" t="s">
        <v>1142</v>
      </c>
      <c r="M492" s="1" t="s">
        <v>1143</v>
      </c>
      <c r="N492" s="2">
        <v>0</v>
      </c>
      <c r="O492" s="2">
        <v>160</v>
      </c>
      <c r="P492" s="2">
        <v>0</v>
      </c>
      <c r="Q492" s="2">
        <v>0</v>
      </c>
      <c r="R492" s="2">
        <v>0</v>
      </c>
      <c r="S492" s="2">
        <v>0</v>
      </c>
      <c r="T492" s="2">
        <v>48147</v>
      </c>
      <c r="U492" s="2">
        <v>-47987</v>
      </c>
      <c r="V492" s="2">
        <v>0</v>
      </c>
      <c r="W492" s="2">
        <v>160</v>
      </c>
      <c r="X492" s="2">
        <v>0</v>
      </c>
      <c r="Y492" s="1"/>
    </row>
    <row r="493" spans="1:25" ht="19.899999999999999" customHeight="1" outlineLevel="4" x14ac:dyDescent="0.25">
      <c r="J493" s="3" t="s">
        <v>1498</v>
      </c>
      <c r="N493" s="2">
        <f t="shared" ref="N493:X493" si="214">SUBTOTAL(9,N492:N492)</f>
        <v>0</v>
      </c>
      <c r="O493" s="2">
        <f>SUBTOTAL(9,O492:O492)</f>
        <v>160</v>
      </c>
      <c r="P493" s="2">
        <f t="shared" si="214"/>
        <v>0</v>
      </c>
      <c r="Q493" s="2">
        <f t="shared" si="214"/>
        <v>0</v>
      </c>
      <c r="R493" s="2">
        <f t="shared" si="214"/>
        <v>0</v>
      </c>
      <c r="S493" s="2">
        <f t="shared" si="214"/>
        <v>0</v>
      </c>
      <c r="T493" s="2">
        <f t="shared" si="214"/>
        <v>48147</v>
      </c>
      <c r="U493" s="2">
        <f t="shared" si="214"/>
        <v>-47987</v>
      </c>
      <c r="V493" s="2">
        <f t="shared" si="214"/>
        <v>0</v>
      </c>
      <c r="W493" s="2">
        <f t="shared" si="214"/>
        <v>160</v>
      </c>
      <c r="X493" s="2">
        <f t="shared" si="214"/>
        <v>0</v>
      </c>
      <c r="Y493" s="1"/>
    </row>
    <row r="494" spans="1:25" ht="19.899999999999999" customHeight="1" outlineLevel="3" x14ac:dyDescent="0.25">
      <c r="H494" s="3" t="s">
        <v>1309</v>
      </c>
      <c r="N494" s="2">
        <f t="shared" ref="N494:X494" si="215">SUBTOTAL(9,N490:N492)</f>
        <v>20000</v>
      </c>
      <c r="O494" s="2">
        <f>SUBTOTAL(9,O490:O492)</f>
        <v>160</v>
      </c>
      <c r="P494" s="2">
        <f t="shared" si="215"/>
        <v>0</v>
      </c>
      <c r="Q494" s="2">
        <f t="shared" si="215"/>
        <v>0</v>
      </c>
      <c r="R494" s="2">
        <f t="shared" si="215"/>
        <v>0</v>
      </c>
      <c r="S494" s="2">
        <f t="shared" si="215"/>
        <v>20000</v>
      </c>
      <c r="T494" s="2">
        <f t="shared" si="215"/>
        <v>48147</v>
      </c>
      <c r="U494" s="2">
        <f t="shared" si="215"/>
        <v>-47987</v>
      </c>
      <c r="V494" s="2">
        <f t="shared" si="215"/>
        <v>0</v>
      </c>
      <c r="W494" s="2">
        <f t="shared" si="215"/>
        <v>160</v>
      </c>
      <c r="X494" s="2">
        <f t="shared" si="215"/>
        <v>0</v>
      </c>
      <c r="Y494" s="1"/>
    </row>
    <row r="495" spans="1:25" ht="19.899999999999999" customHeight="1" outlineLevel="2" x14ac:dyDescent="0.25">
      <c r="F495" s="3" t="s">
        <v>1291</v>
      </c>
      <c r="N495" s="2">
        <f t="shared" ref="N495:X495" si="216">SUBTOTAL(9,N376:N492)</f>
        <v>120367742.55999999</v>
      </c>
      <c r="O495" s="2">
        <f>SUBTOTAL(9,O376:O492)</f>
        <v>41874288.409999989</v>
      </c>
      <c r="P495" s="2">
        <f t="shared" si="216"/>
        <v>75808971.969999999</v>
      </c>
      <c r="Q495" s="2">
        <f t="shared" si="216"/>
        <v>37030014.890000001</v>
      </c>
      <c r="R495" s="2">
        <f t="shared" si="216"/>
        <v>38778957.079999998</v>
      </c>
      <c r="S495" s="2">
        <f t="shared" si="216"/>
        <v>104767416.42999998</v>
      </c>
      <c r="T495" s="2">
        <f t="shared" si="216"/>
        <v>36252324.870000012</v>
      </c>
      <c r="U495" s="2">
        <f t="shared" si="216"/>
        <v>-16494978.860000001</v>
      </c>
      <c r="V495" s="2">
        <f t="shared" si="216"/>
        <v>16662014.679999998</v>
      </c>
      <c r="W495" s="2">
        <f t="shared" si="216"/>
        <v>3095331.3299999987</v>
      </c>
      <c r="X495" s="2">
        <f t="shared" si="216"/>
        <v>53692029.569999985</v>
      </c>
      <c r="Y495" s="1"/>
    </row>
    <row r="496" spans="1:25" ht="19.899999999999999" customHeight="1" outlineLevel="1" x14ac:dyDescent="0.25">
      <c r="D496" s="3" t="s">
        <v>1282</v>
      </c>
      <c r="N496" s="2">
        <f t="shared" ref="N496:X496" si="217">SUBTOTAL(9,N376:N492)</f>
        <v>120367742.55999999</v>
      </c>
      <c r="O496" s="2">
        <f>SUBTOTAL(9,O376:O492)</f>
        <v>41874288.409999989</v>
      </c>
      <c r="P496" s="2">
        <f t="shared" si="217"/>
        <v>75808971.969999999</v>
      </c>
      <c r="Q496" s="2">
        <f t="shared" si="217"/>
        <v>37030014.890000001</v>
      </c>
      <c r="R496" s="2">
        <f t="shared" si="217"/>
        <v>38778957.079999998</v>
      </c>
      <c r="S496" s="2">
        <f t="shared" si="217"/>
        <v>104767416.42999998</v>
      </c>
      <c r="T496" s="2">
        <f t="shared" si="217"/>
        <v>36252324.870000012</v>
      </c>
      <c r="U496" s="2">
        <f t="shared" si="217"/>
        <v>-16494978.860000001</v>
      </c>
      <c r="V496" s="2">
        <f t="shared" si="217"/>
        <v>16662014.679999998</v>
      </c>
      <c r="W496" s="2">
        <f t="shared" si="217"/>
        <v>3095331.3299999987</v>
      </c>
      <c r="X496" s="2">
        <f t="shared" si="217"/>
        <v>53692029.569999985</v>
      </c>
      <c r="Y496" s="1"/>
    </row>
    <row r="497" spans="1:25" ht="19.899999999999999" customHeight="1" outlineLevel="5" x14ac:dyDescent="0.25">
      <c r="A497" s="1" t="s">
        <v>1144</v>
      </c>
      <c r="B497" s="1" t="s">
        <v>1145</v>
      </c>
      <c r="C497" s="1" t="s">
        <v>1146</v>
      </c>
      <c r="D497" s="1" t="s">
        <v>1147</v>
      </c>
      <c r="E497" s="1" t="s">
        <v>1148</v>
      </c>
      <c r="F497" s="1" t="s">
        <v>1149</v>
      </c>
      <c r="G497" s="1" t="s">
        <v>1150</v>
      </c>
      <c r="H497" s="1" t="s">
        <v>1149</v>
      </c>
      <c r="I497" s="1" t="s">
        <v>1151</v>
      </c>
      <c r="J497" s="1" t="s">
        <v>1152</v>
      </c>
      <c r="K497" s="1" t="s">
        <v>1153</v>
      </c>
      <c r="L497" s="1" t="s">
        <v>1154</v>
      </c>
      <c r="M497" s="1" t="s">
        <v>1155</v>
      </c>
      <c r="N497" s="2">
        <v>61136.5</v>
      </c>
      <c r="O497" s="2">
        <v>0</v>
      </c>
      <c r="P497" s="2">
        <v>61136.49</v>
      </c>
      <c r="Q497" s="2">
        <v>61136.49</v>
      </c>
      <c r="R497" s="2">
        <v>0</v>
      </c>
      <c r="S497" s="2">
        <v>61136.5</v>
      </c>
      <c r="T497" s="2">
        <v>4457.25</v>
      </c>
      <c r="U497" s="2">
        <v>0</v>
      </c>
      <c r="V497" s="2">
        <v>4457.25</v>
      </c>
      <c r="W497" s="2">
        <v>0</v>
      </c>
      <c r="X497" s="2">
        <v>65593.740000000005</v>
      </c>
      <c r="Y497" s="1"/>
    </row>
    <row r="498" spans="1:25" ht="19.899999999999999" customHeight="1" outlineLevel="4" x14ac:dyDescent="0.25">
      <c r="J498" s="3" t="s">
        <v>1499</v>
      </c>
      <c r="N498" s="2">
        <f t="shared" ref="N498:X498" si="218">SUBTOTAL(9,N497:N497)</f>
        <v>61136.5</v>
      </c>
      <c r="O498" s="2">
        <f>SUBTOTAL(9,O497:O497)</f>
        <v>0</v>
      </c>
      <c r="P498" s="2">
        <f t="shared" si="218"/>
        <v>61136.49</v>
      </c>
      <c r="Q498" s="2">
        <f t="shared" si="218"/>
        <v>61136.49</v>
      </c>
      <c r="R498" s="2">
        <f t="shared" si="218"/>
        <v>0</v>
      </c>
      <c r="S498" s="2">
        <f t="shared" si="218"/>
        <v>61136.5</v>
      </c>
      <c r="T498" s="2">
        <f t="shared" si="218"/>
        <v>4457.25</v>
      </c>
      <c r="U498" s="2">
        <f t="shared" si="218"/>
        <v>0</v>
      </c>
      <c r="V498" s="2">
        <f t="shared" si="218"/>
        <v>4457.25</v>
      </c>
      <c r="W498" s="2">
        <f t="shared" si="218"/>
        <v>0</v>
      </c>
      <c r="X498" s="2">
        <f t="shared" si="218"/>
        <v>65593.740000000005</v>
      </c>
      <c r="Y498" s="1"/>
    </row>
    <row r="499" spans="1:25" ht="19.899999999999999" customHeight="1" outlineLevel="5" x14ac:dyDescent="0.25">
      <c r="A499" s="1" t="s">
        <v>1144</v>
      </c>
      <c r="B499" s="1" t="s">
        <v>1145</v>
      </c>
      <c r="C499" s="1" t="s">
        <v>1146</v>
      </c>
      <c r="D499" s="1" t="s">
        <v>1147</v>
      </c>
      <c r="E499" s="1" t="s">
        <v>1148</v>
      </c>
      <c r="F499" s="1" t="s">
        <v>1149</v>
      </c>
      <c r="G499" s="1" t="s">
        <v>1150</v>
      </c>
      <c r="H499" s="1" t="s">
        <v>1149</v>
      </c>
      <c r="I499" s="1" t="s">
        <v>1156</v>
      </c>
      <c r="J499" s="1" t="s">
        <v>1157</v>
      </c>
      <c r="K499" s="1" t="s">
        <v>1158</v>
      </c>
      <c r="L499" s="1" t="s">
        <v>1157</v>
      </c>
      <c r="M499" s="1" t="s">
        <v>1159</v>
      </c>
      <c r="N499" s="2">
        <v>2301870.98</v>
      </c>
      <c r="O499" s="2">
        <v>1320532.1000000001</v>
      </c>
      <c r="P499" s="2">
        <v>2301870.98</v>
      </c>
      <c r="Q499" s="2">
        <v>985555.89</v>
      </c>
      <c r="R499" s="2">
        <v>1316315.0900000001</v>
      </c>
      <c r="S499" s="2">
        <v>2301870.98</v>
      </c>
      <c r="T499" s="2">
        <v>2974863</v>
      </c>
      <c r="U499" s="2">
        <v>-0.1</v>
      </c>
      <c r="V499" s="2">
        <v>2970645.89</v>
      </c>
      <c r="W499" s="2">
        <v>4217.01</v>
      </c>
      <c r="X499" s="2">
        <v>3956201.78</v>
      </c>
      <c r="Y499" s="1"/>
    </row>
    <row r="500" spans="1:25" ht="19.899999999999999" customHeight="1" outlineLevel="4" x14ac:dyDescent="0.25">
      <c r="J500" s="3" t="s">
        <v>1500</v>
      </c>
      <c r="N500" s="2">
        <f t="shared" ref="N500:X500" si="219">SUBTOTAL(9,N499:N499)</f>
        <v>2301870.98</v>
      </c>
      <c r="O500" s="2">
        <f>SUBTOTAL(9,O499:O499)</f>
        <v>1320532.1000000001</v>
      </c>
      <c r="P500" s="2">
        <f t="shared" si="219"/>
        <v>2301870.98</v>
      </c>
      <c r="Q500" s="2">
        <f t="shared" si="219"/>
        <v>985555.89</v>
      </c>
      <c r="R500" s="2">
        <f t="shared" si="219"/>
        <v>1316315.0900000001</v>
      </c>
      <c r="S500" s="2">
        <f t="shared" si="219"/>
        <v>2301870.98</v>
      </c>
      <c r="T500" s="2">
        <f t="shared" si="219"/>
        <v>2974863</v>
      </c>
      <c r="U500" s="2">
        <f t="shared" si="219"/>
        <v>-0.1</v>
      </c>
      <c r="V500" s="2">
        <f t="shared" si="219"/>
        <v>2970645.89</v>
      </c>
      <c r="W500" s="2">
        <f t="shared" si="219"/>
        <v>4217.01</v>
      </c>
      <c r="X500" s="2">
        <f t="shared" si="219"/>
        <v>3956201.78</v>
      </c>
      <c r="Y500" s="1"/>
    </row>
    <row r="501" spans="1:25" ht="19.899999999999999" customHeight="1" outlineLevel="5" x14ac:dyDescent="0.25">
      <c r="A501" s="1" t="s">
        <v>1144</v>
      </c>
      <c r="B501" s="1" t="s">
        <v>1145</v>
      </c>
      <c r="C501" s="1" t="s">
        <v>1146</v>
      </c>
      <c r="D501" s="1" t="s">
        <v>1147</v>
      </c>
      <c r="E501" s="1" t="s">
        <v>1148</v>
      </c>
      <c r="F501" s="1" t="s">
        <v>1149</v>
      </c>
      <c r="G501" s="1" t="s">
        <v>1150</v>
      </c>
      <c r="H501" s="1" t="s">
        <v>1149</v>
      </c>
      <c r="I501" s="1" t="s">
        <v>1160</v>
      </c>
      <c r="J501" s="1" t="s">
        <v>1161</v>
      </c>
      <c r="K501" s="1" t="s">
        <v>1162</v>
      </c>
      <c r="L501" s="1" t="s">
        <v>1161</v>
      </c>
      <c r="M501" s="1" t="s">
        <v>1163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1"/>
    </row>
    <row r="502" spans="1:25" ht="19.899999999999999" customHeight="1" outlineLevel="4" x14ac:dyDescent="0.25">
      <c r="J502" s="3" t="s">
        <v>1501</v>
      </c>
      <c r="N502" s="2">
        <f t="shared" ref="N502:X502" si="220">SUBTOTAL(9,N501:N501)</f>
        <v>0</v>
      </c>
      <c r="O502" s="2">
        <f>SUBTOTAL(9,O501:O501)</f>
        <v>0</v>
      </c>
      <c r="P502" s="2">
        <f t="shared" si="220"/>
        <v>0</v>
      </c>
      <c r="Q502" s="2">
        <f t="shared" si="220"/>
        <v>0</v>
      </c>
      <c r="R502" s="2">
        <f t="shared" si="220"/>
        <v>0</v>
      </c>
      <c r="S502" s="2">
        <f t="shared" si="220"/>
        <v>0</v>
      </c>
      <c r="T502" s="2">
        <f t="shared" si="220"/>
        <v>0</v>
      </c>
      <c r="U502" s="2">
        <f t="shared" si="220"/>
        <v>0</v>
      </c>
      <c r="V502" s="2">
        <f t="shared" si="220"/>
        <v>0</v>
      </c>
      <c r="W502" s="2">
        <f t="shared" si="220"/>
        <v>0</v>
      </c>
      <c r="X502" s="2">
        <f t="shared" si="220"/>
        <v>0</v>
      </c>
      <c r="Y502" s="1"/>
    </row>
    <row r="503" spans="1:25" ht="19.899999999999999" customHeight="1" outlineLevel="5" x14ac:dyDescent="0.25">
      <c r="A503" s="1" t="s">
        <v>1144</v>
      </c>
      <c r="B503" s="1" t="s">
        <v>1145</v>
      </c>
      <c r="C503" s="1" t="s">
        <v>1146</v>
      </c>
      <c r="D503" s="1" t="s">
        <v>1147</v>
      </c>
      <c r="E503" s="1" t="s">
        <v>1148</v>
      </c>
      <c r="F503" s="1" t="s">
        <v>1149</v>
      </c>
      <c r="G503" s="1" t="s">
        <v>1150</v>
      </c>
      <c r="H503" s="1" t="s">
        <v>1149</v>
      </c>
      <c r="I503" s="1" t="s">
        <v>1164</v>
      </c>
      <c r="J503" s="1" t="s">
        <v>1165</v>
      </c>
      <c r="K503" s="1" t="s">
        <v>1166</v>
      </c>
      <c r="L503" s="1" t="s">
        <v>1165</v>
      </c>
      <c r="M503" s="1" t="s">
        <v>1167</v>
      </c>
      <c r="N503" s="2">
        <v>349440</v>
      </c>
      <c r="O503" s="2">
        <v>349440</v>
      </c>
      <c r="P503" s="2">
        <v>349440</v>
      </c>
      <c r="Q503" s="2">
        <v>0</v>
      </c>
      <c r="R503" s="2">
        <v>349440</v>
      </c>
      <c r="S503" s="2">
        <v>349440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1"/>
    </row>
    <row r="504" spans="1:25" ht="19.899999999999999" customHeight="1" outlineLevel="4" x14ac:dyDescent="0.25">
      <c r="J504" s="3" t="s">
        <v>1502</v>
      </c>
      <c r="N504" s="2">
        <f t="shared" ref="N504:X504" si="221">SUBTOTAL(9,N503:N503)</f>
        <v>349440</v>
      </c>
      <c r="O504" s="2">
        <f>SUBTOTAL(9,O503:O503)</f>
        <v>349440</v>
      </c>
      <c r="P504" s="2">
        <f t="shared" si="221"/>
        <v>349440</v>
      </c>
      <c r="Q504" s="2">
        <f t="shared" si="221"/>
        <v>0</v>
      </c>
      <c r="R504" s="2">
        <f t="shared" si="221"/>
        <v>349440</v>
      </c>
      <c r="S504" s="2">
        <f t="shared" si="221"/>
        <v>349440</v>
      </c>
      <c r="T504" s="2">
        <f t="shared" si="221"/>
        <v>0</v>
      </c>
      <c r="U504" s="2">
        <f t="shared" si="221"/>
        <v>0</v>
      </c>
      <c r="V504" s="2">
        <f t="shared" si="221"/>
        <v>0</v>
      </c>
      <c r="W504" s="2">
        <f t="shared" si="221"/>
        <v>0</v>
      </c>
      <c r="X504" s="2">
        <f t="shared" si="221"/>
        <v>0</v>
      </c>
      <c r="Y504" s="1"/>
    </row>
    <row r="505" spans="1:25" ht="19.899999999999999" customHeight="1" outlineLevel="5" x14ac:dyDescent="0.25">
      <c r="A505" s="1" t="s">
        <v>1144</v>
      </c>
      <c r="B505" s="1" t="s">
        <v>1145</v>
      </c>
      <c r="C505" s="1" t="s">
        <v>1146</v>
      </c>
      <c r="D505" s="1" t="s">
        <v>1147</v>
      </c>
      <c r="E505" s="1" t="s">
        <v>1148</v>
      </c>
      <c r="F505" s="1" t="s">
        <v>1149</v>
      </c>
      <c r="G505" s="1" t="s">
        <v>1150</v>
      </c>
      <c r="H505" s="1" t="s">
        <v>1149</v>
      </c>
      <c r="I505" s="1" t="s">
        <v>1168</v>
      </c>
      <c r="J505" s="1" t="s">
        <v>1169</v>
      </c>
      <c r="K505" s="1" t="s">
        <v>1170</v>
      </c>
      <c r="L505" s="1" t="s">
        <v>1169</v>
      </c>
      <c r="M505" s="1" t="s">
        <v>1171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1"/>
    </row>
    <row r="506" spans="1:25" ht="19.899999999999999" customHeight="1" outlineLevel="4" x14ac:dyDescent="0.25">
      <c r="J506" s="3" t="s">
        <v>1503</v>
      </c>
      <c r="N506" s="2">
        <f t="shared" ref="N506:X506" si="222">SUBTOTAL(9,N505:N505)</f>
        <v>0</v>
      </c>
      <c r="O506" s="2">
        <f>SUBTOTAL(9,O505:O505)</f>
        <v>0</v>
      </c>
      <c r="P506" s="2">
        <f t="shared" si="222"/>
        <v>0</v>
      </c>
      <c r="Q506" s="2">
        <f t="shared" si="222"/>
        <v>0</v>
      </c>
      <c r="R506" s="2">
        <f t="shared" si="222"/>
        <v>0</v>
      </c>
      <c r="S506" s="2">
        <f t="shared" si="222"/>
        <v>0</v>
      </c>
      <c r="T506" s="2">
        <f t="shared" si="222"/>
        <v>0</v>
      </c>
      <c r="U506" s="2">
        <f t="shared" si="222"/>
        <v>0</v>
      </c>
      <c r="V506" s="2">
        <f t="shared" si="222"/>
        <v>0</v>
      </c>
      <c r="W506" s="2">
        <f t="shared" si="222"/>
        <v>0</v>
      </c>
      <c r="X506" s="2">
        <f t="shared" si="222"/>
        <v>0</v>
      </c>
      <c r="Y506" s="1"/>
    </row>
    <row r="507" spans="1:25" ht="19.899999999999999" customHeight="1" outlineLevel="5" x14ac:dyDescent="0.25">
      <c r="A507" s="1" t="s">
        <v>1144</v>
      </c>
      <c r="B507" s="1" t="s">
        <v>1145</v>
      </c>
      <c r="C507" s="1" t="s">
        <v>1146</v>
      </c>
      <c r="D507" s="1" t="s">
        <v>1147</v>
      </c>
      <c r="E507" s="1" t="s">
        <v>1148</v>
      </c>
      <c r="F507" s="1" t="s">
        <v>1149</v>
      </c>
      <c r="G507" s="1" t="s">
        <v>1150</v>
      </c>
      <c r="H507" s="1" t="s">
        <v>1149</v>
      </c>
      <c r="I507" s="1" t="s">
        <v>1172</v>
      </c>
      <c r="J507" s="1" t="s">
        <v>1173</v>
      </c>
      <c r="K507" s="1" t="s">
        <v>1174</v>
      </c>
      <c r="L507" s="1" t="s">
        <v>1173</v>
      </c>
      <c r="M507" s="1" t="s">
        <v>1175</v>
      </c>
      <c r="N507" s="2">
        <v>28555.35</v>
      </c>
      <c r="O507" s="2">
        <v>0</v>
      </c>
      <c r="P507" s="2">
        <v>28555.35</v>
      </c>
      <c r="Q507" s="2">
        <v>28555.35</v>
      </c>
      <c r="R507" s="2">
        <v>0</v>
      </c>
      <c r="S507" s="2">
        <v>28555.35</v>
      </c>
      <c r="T507" s="2">
        <v>0</v>
      </c>
      <c r="U507" s="2">
        <v>0</v>
      </c>
      <c r="V507" s="2">
        <v>0</v>
      </c>
      <c r="W507" s="2">
        <v>0</v>
      </c>
      <c r="X507" s="2">
        <v>28555.35</v>
      </c>
      <c r="Y507" s="1"/>
    </row>
    <row r="508" spans="1:25" ht="19.899999999999999" customHeight="1" outlineLevel="4" x14ac:dyDescent="0.25">
      <c r="J508" s="3" t="s">
        <v>1504</v>
      </c>
      <c r="N508" s="2">
        <f t="shared" ref="N508:X508" si="223">SUBTOTAL(9,N507:N507)</f>
        <v>28555.35</v>
      </c>
      <c r="O508" s="2">
        <f>SUBTOTAL(9,O507:O507)</f>
        <v>0</v>
      </c>
      <c r="P508" s="2">
        <f t="shared" si="223"/>
        <v>28555.35</v>
      </c>
      <c r="Q508" s="2">
        <f t="shared" si="223"/>
        <v>28555.35</v>
      </c>
      <c r="R508" s="2">
        <f t="shared" si="223"/>
        <v>0</v>
      </c>
      <c r="S508" s="2">
        <f t="shared" si="223"/>
        <v>28555.35</v>
      </c>
      <c r="T508" s="2">
        <f t="shared" si="223"/>
        <v>0</v>
      </c>
      <c r="U508" s="2">
        <f t="shared" si="223"/>
        <v>0</v>
      </c>
      <c r="V508" s="2">
        <f t="shared" si="223"/>
        <v>0</v>
      </c>
      <c r="W508" s="2">
        <f t="shared" si="223"/>
        <v>0</v>
      </c>
      <c r="X508" s="2">
        <f t="shared" si="223"/>
        <v>28555.35</v>
      </c>
      <c r="Y508" s="1"/>
    </row>
    <row r="509" spans="1:25" ht="19.899999999999999" customHeight="1" outlineLevel="5" x14ac:dyDescent="0.25">
      <c r="A509" s="1" t="s">
        <v>1144</v>
      </c>
      <c r="B509" s="1" t="s">
        <v>1145</v>
      </c>
      <c r="C509" s="1" t="s">
        <v>1146</v>
      </c>
      <c r="D509" s="1" t="s">
        <v>1147</v>
      </c>
      <c r="E509" s="1" t="s">
        <v>1148</v>
      </c>
      <c r="F509" s="1" t="s">
        <v>1149</v>
      </c>
      <c r="G509" s="1" t="s">
        <v>1150</v>
      </c>
      <c r="H509" s="1" t="s">
        <v>1149</v>
      </c>
      <c r="I509" s="1" t="s">
        <v>1176</v>
      </c>
      <c r="J509" s="1" t="s">
        <v>1177</v>
      </c>
      <c r="K509" s="1" t="s">
        <v>1178</v>
      </c>
      <c r="L509" s="1" t="s">
        <v>1177</v>
      </c>
      <c r="M509" s="1" t="s">
        <v>1179</v>
      </c>
      <c r="N509" s="2">
        <v>14054409.51</v>
      </c>
      <c r="O509" s="2">
        <v>451052.79999999999</v>
      </c>
      <c r="P509" s="2">
        <v>14053508.91</v>
      </c>
      <c r="Q509" s="2">
        <v>13770789.85</v>
      </c>
      <c r="R509" s="2">
        <v>282719.06</v>
      </c>
      <c r="S509" s="2">
        <v>14054409.51</v>
      </c>
      <c r="T509" s="2">
        <v>1848081.3</v>
      </c>
      <c r="U509" s="2">
        <v>-0.61</v>
      </c>
      <c r="V509" s="2">
        <v>1679746.95</v>
      </c>
      <c r="W509" s="2">
        <v>168333.74</v>
      </c>
      <c r="X509" s="2">
        <v>15450536.800000001</v>
      </c>
      <c r="Y509" s="1"/>
    </row>
    <row r="510" spans="1:25" ht="19.899999999999999" customHeight="1" outlineLevel="4" x14ac:dyDescent="0.25">
      <c r="J510" s="3" t="s">
        <v>1505</v>
      </c>
      <c r="N510" s="2">
        <f t="shared" ref="N510:X510" si="224">SUBTOTAL(9,N509:N509)</f>
        <v>14054409.51</v>
      </c>
      <c r="O510" s="2">
        <f>SUBTOTAL(9,O509:O509)</f>
        <v>451052.79999999999</v>
      </c>
      <c r="P510" s="2">
        <f t="shared" si="224"/>
        <v>14053508.91</v>
      </c>
      <c r="Q510" s="2">
        <f t="shared" si="224"/>
        <v>13770789.85</v>
      </c>
      <c r="R510" s="2">
        <f t="shared" si="224"/>
        <v>282719.06</v>
      </c>
      <c r="S510" s="2">
        <f t="shared" si="224"/>
        <v>14054409.51</v>
      </c>
      <c r="T510" s="2">
        <f t="shared" si="224"/>
        <v>1848081.3</v>
      </c>
      <c r="U510" s="2">
        <f t="shared" si="224"/>
        <v>-0.61</v>
      </c>
      <c r="V510" s="2">
        <f t="shared" si="224"/>
        <v>1679746.95</v>
      </c>
      <c r="W510" s="2">
        <f t="shared" si="224"/>
        <v>168333.74</v>
      </c>
      <c r="X510" s="2">
        <f t="shared" si="224"/>
        <v>15450536.800000001</v>
      </c>
      <c r="Y510" s="1"/>
    </row>
    <row r="511" spans="1:25" ht="19.899999999999999" customHeight="1" outlineLevel="5" x14ac:dyDescent="0.25">
      <c r="A511" s="1" t="s">
        <v>1144</v>
      </c>
      <c r="B511" s="1" t="s">
        <v>1145</v>
      </c>
      <c r="C511" s="1" t="s">
        <v>1146</v>
      </c>
      <c r="D511" s="1" t="s">
        <v>1147</v>
      </c>
      <c r="E511" s="1" t="s">
        <v>1148</v>
      </c>
      <c r="F511" s="1" t="s">
        <v>1149</v>
      </c>
      <c r="G511" s="1" t="s">
        <v>1150</v>
      </c>
      <c r="H511" s="1" t="s">
        <v>1149</v>
      </c>
      <c r="I511" s="1" t="s">
        <v>1180</v>
      </c>
      <c r="J511" s="1" t="s">
        <v>1181</v>
      </c>
      <c r="K511" s="1" t="s">
        <v>1182</v>
      </c>
      <c r="L511" s="1" t="s">
        <v>1181</v>
      </c>
      <c r="M511" s="1" t="s">
        <v>1183</v>
      </c>
      <c r="N511" s="2">
        <v>0</v>
      </c>
      <c r="O511" s="2">
        <v>360</v>
      </c>
      <c r="P511" s="2">
        <v>0</v>
      </c>
      <c r="Q511" s="2">
        <v>0</v>
      </c>
      <c r="R511" s="2">
        <v>0</v>
      </c>
      <c r="S511" s="2">
        <v>0</v>
      </c>
      <c r="T511" s="2">
        <v>360</v>
      </c>
      <c r="U511" s="2">
        <v>0</v>
      </c>
      <c r="V511" s="2">
        <v>0</v>
      </c>
      <c r="W511" s="2">
        <v>360</v>
      </c>
      <c r="X511" s="2">
        <v>0</v>
      </c>
      <c r="Y511" s="1"/>
    </row>
    <row r="512" spans="1:25" ht="19.899999999999999" customHeight="1" outlineLevel="4" x14ac:dyDescent="0.25">
      <c r="J512" s="3" t="s">
        <v>1506</v>
      </c>
      <c r="N512" s="2">
        <f t="shared" ref="N512:X512" si="225">SUBTOTAL(9,N511:N511)</f>
        <v>0</v>
      </c>
      <c r="O512" s="2">
        <f>SUBTOTAL(9,O511:O511)</f>
        <v>360</v>
      </c>
      <c r="P512" s="2">
        <f t="shared" si="225"/>
        <v>0</v>
      </c>
      <c r="Q512" s="2">
        <f t="shared" si="225"/>
        <v>0</v>
      </c>
      <c r="R512" s="2">
        <f t="shared" si="225"/>
        <v>0</v>
      </c>
      <c r="S512" s="2">
        <f t="shared" si="225"/>
        <v>0</v>
      </c>
      <c r="T512" s="2">
        <f t="shared" si="225"/>
        <v>360</v>
      </c>
      <c r="U512" s="2">
        <f t="shared" si="225"/>
        <v>0</v>
      </c>
      <c r="V512" s="2">
        <f t="shared" si="225"/>
        <v>0</v>
      </c>
      <c r="W512" s="2">
        <f t="shared" si="225"/>
        <v>360</v>
      </c>
      <c r="X512" s="2">
        <f t="shared" si="225"/>
        <v>0</v>
      </c>
      <c r="Y512" s="1"/>
    </row>
    <row r="513" spans="1:25" ht="19.899999999999999" customHeight="1" outlineLevel="5" x14ac:dyDescent="0.25">
      <c r="A513" s="1" t="s">
        <v>1144</v>
      </c>
      <c r="B513" s="1" t="s">
        <v>1145</v>
      </c>
      <c r="C513" s="1" t="s">
        <v>1146</v>
      </c>
      <c r="D513" s="1" t="s">
        <v>1147</v>
      </c>
      <c r="E513" s="1" t="s">
        <v>1148</v>
      </c>
      <c r="F513" s="1" t="s">
        <v>1149</v>
      </c>
      <c r="G513" s="1" t="s">
        <v>1150</v>
      </c>
      <c r="H513" s="1" t="s">
        <v>1149</v>
      </c>
      <c r="I513" s="1" t="s">
        <v>1184</v>
      </c>
      <c r="J513" s="1" t="s">
        <v>1185</v>
      </c>
      <c r="K513" s="1" t="s">
        <v>1186</v>
      </c>
      <c r="L513" s="1" t="s">
        <v>1185</v>
      </c>
      <c r="M513" s="1" t="s">
        <v>1187</v>
      </c>
      <c r="N513" s="2">
        <v>2759612.6</v>
      </c>
      <c r="O513" s="2">
        <v>0</v>
      </c>
      <c r="P513" s="2">
        <v>2759612.59</v>
      </c>
      <c r="Q513" s="2">
        <v>2759612.59</v>
      </c>
      <c r="R513" s="2">
        <v>0</v>
      </c>
      <c r="S513" s="2">
        <v>2759612.6</v>
      </c>
      <c r="T513" s="2">
        <v>0</v>
      </c>
      <c r="U513" s="2">
        <v>0</v>
      </c>
      <c r="V513" s="2">
        <v>0</v>
      </c>
      <c r="W513" s="2">
        <v>0</v>
      </c>
      <c r="X513" s="2">
        <v>2759612.59</v>
      </c>
      <c r="Y513" s="1"/>
    </row>
    <row r="514" spans="1:25" ht="19.899999999999999" customHeight="1" outlineLevel="4" x14ac:dyDescent="0.25">
      <c r="J514" s="3" t="s">
        <v>1507</v>
      </c>
      <c r="N514" s="2">
        <f t="shared" ref="N514:X514" si="226">SUBTOTAL(9,N513:N513)</f>
        <v>2759612.6</v>
      </c>
      <c r="O514" s="2">
        <f>SUBTOTAL(9,O513:O513)</f>
        <v>0</v>
      </c>
      <c r="P514" s="2">
        <f t="shared" si="226"/>
        <v>2759612.59</v>
      </c>
      <c r="Q514" s="2">
        <f t="shared" si="226"/>
        <v>2759612.59</v>
      </c>
      <c r="R514" s="2">
        <f t="shared" si="226"/>
        <v>0</v>
      </c>
      <c r="S514" s="2">
        <f t="shared" si="226"/>
        <v>2759612.6</v>
      </c>
      <c r="T514" s="2">
        <f t="shared" si="226"/>
        <v>0</v>
      </c>
      <c r="U514" s="2">
        <f t="shared" si="226"/>
        <v>0</v>
      </c>
      <c r="V514" s="2">
        <f t="shared" si="226"/>
        <v>0</v>
      </c>
      <c r="W514" s="2">
        <f t="shared" si="226"/>
        <v>0</v>
      </c>
      <c r="X514" s="2">
        <f t="shared" si="226"/>
        <v>2759612.59</v>
      </c>
      <c r="Y514" s="1"/>
    </row>
    <row r="515" spans="1:25" ht="19.899999999999999" customHeight="1" outlineLevel="5" x14ac:dyDescent="0.25">
      <c r="A515" s="1" t="s">
        <v>1144</v>
      </c>
      <c r="B515" s="1" t="s">
        <v>1145</v>
      </c>
      <c r="C515" s="1" t="s">
        <v>1146</v>
      </c>
      <c r="D515" s="1" t="s">
        <v>1147</v>
      </c>
      <c r="E515" s="1" t="s">
        <v>1148</v>
      </c>
      <c r="F515" s="1" t="s">
        <v>1149</v>
      </c>
      <c r="G515" s="1" t="s">
        <v>1150</v>
      </c>
      <c r="H515" s="1" t="s">
        <v>1149</v>
      </c>
      <c r="I515" s="1" t="s">
        <v>1188</v>
      </c>
      <c r="J515" s="1" t="s">
        <v>1189</v>
      </c>
      <c r="K515" s="1" t="s">
        <v>1190</v>
      </c>
      <c r="L515" s="1" t="s">
        <v>1189</v>
      </c>
      <c r="M515" s="1" t="s">
        <v>1191</v>
      </c>
      <c r="N515" s="2">
        <v>1345992.81</v>
      </c>
      <c r="O515" s="2">
        <v>494628</v>
      </c>
      <c r="P515" s="2">
        <v>1345992.81</v>
      </c>
      <c r="Q515" s="2">
        <v>1311914.51</v>
      </c>
      <c r="R515" s="2">
        <v>34078.300000000003</v>
      </c>
      <c r="S515" s="2">
        <v>1345992.81</v>
      </c>
      <c r="T515" s="2">
        <v>543370.05000000005</v>
      </c>
      <c r="U515" s="2">
        <v>0</v>
      </c>
      <c r="V515" s="2">
        <v>82820.350000000006</v>
      </c>
      <c r="W515" s="2">
        <v>460549.7</v>
      </c>
      <c r="X515" s="2">
        <v>1394734.86</v>
      </c>
      <c r="Y515" s="1"/>
    </row>
    <row r="516" spans="1:25" ht="19.899999999999999" customHeight="1" outlineLevel="4" x14ac:dyDescent="0.25">
      <c r="J516" s="3" t="s">
        <v>1508</v>
      </c>
      <c r="N516" s="2">
        <f t="shared" ref="N516:X516" si="227">SUBTOTAL(9,N515:N515)</f>
        <v>1345992.81</v>
      </c>
      <c r="O516" s="2">
        <f>SUBTOTAL(9,O515:O515)</f>
        <v>494628</v>
      </c>
      <c r="P516" s="2">
        <f t="shared" si="227"/>
        <v>1345992.81</v>
      </c>
      <c r="Q516" s="2">
        <f t="shared" si="227"/>
        <v>1311914.51</v>
      </c>
      <c r="R516" s="2">
        <f t="shared" si="227"/>
        <v>34078.300000000003</v>
      </c>
      <c r="S516" s="2">
        <f t="shared" si="227"/>
        <v>1345992.81</v>
      </c>
      <c r="T516" s="2">
        <f t="shared" si="227"/>
        <v>543370.05000000005</v>
      </c>
      <c r="U516" s="2">
        <f t="shared" si="227"/>
        <v>0</v>
      </c>
      <c r="V516" s="2">
        <f t="shared" si="227"/>
        <v>82820.350000000006</v>
      </c>
      <c r="W516" s="2">
        <f t="shared" si="227"/>
        <v>460549.7</v>
      </c>
      <c r="X516" s="2">
        <f t="shared" si="227"/>
        <v>1394734.86</v>
      </c>
      <c r="Y516" s="1"/>
    </row>
    <row r="517" spans="1:25" ht="19.899999999999999" customHeight="1" outlineLevel="5" x14ac:dyDescent="0.25">
      <c r="A517" s="1" t="s">
        <v>1144</v>
      </c>
      <c r="B517" s="1" t="s">
        <v>1145</v>
      </c>
      <c r="C517" s="1" t="s">
        <v>1146</v>
      </c>
      <c r="D517" s="1" t="s">
        <v>1147</v>
      </c>
      <c r="E517" s="1" t="s">
        <v>1148</v>
      </c>
      <c r="F517" s="1" t="s">
        <v>1149</v>
      </c>
      <c r="G517" s="1" t="s">
        <v>1150</v>
      </c>
      <c r="H517" s="1" t="s">
        <v>1149</v>
      </c>
      <c r="I517" s="1" t="s">
        <v>1192</v>
      </c>
      <c r="J517" s="1" t="s">
        <v>1193</v>
      </c>
      <c r="K517" s="1" t="s">
        <v>1194</v>
      </c>
      <c r="L517" s="1" t="s">
        <v>1193</v>
      </c>
      <c r="M517" s="1" t="s">
        <v>1195</v>
      </c>
      <c r="N517" s="2">
        <v>18711501.829999998</v>
      </c>
      <c r="O517" s="2">
        <v>14622782.73</v>
      </c>
      <c r="P517" s="2">
        <v>18711501.829999998</v>
      </c>
      <c r="Q517" s="2">
        <v>4373419.12</v>
      </c>
      <c r="R517" s="2">
        <v>14338082.710000001</v>
      </c>
      <c r="S517" s="2">
        <v>18711501.829999998</v>
      </c>
      <c r="T517" s="2">
        <v>1136469.08</v>
      </c>
      <c r="U517" s="2">
        <v>-0.01</v>
      </c>
      <c r="V517" s="2">
        <v>851769.05</v>
      </c>
      <c r="W517" s="2">
        <v>284700.02</v>
      </c>
      <c r="X517" s="2">
        <v>5225188.17</v>
      </c>
      <c r="Y517" s="1"/>
    </row>
    <row r="518" spans="1:25" ht="19.899999999999999" customHeight="1" outlineLevel="4" x14ac:dyDescent="0.25">
      <c r="J518" s="3" t="s">
        <v>1509</v>
      </c>
      <c r="N518" s="2">
        <f t="shared" ref="N518:X518" si="228">SUBTOTAL(9,N517:N517)</f>
        <v>18711501.829999998</v>
      </c>
      <c r="O518" s="2">
        <f>SUBTOTAL(9,O517:O517)</f>
        <v>14622782.73</v>
      </c>
      <c r="P518" s="2">
        <f t="shared" si="228"/>
        <v>18711501.829999998</v>
      </c>
      <c r="Q518" s="2">
        <f t="shared" si="228"/>
        <v>4373419.12</v>
      </c>
      <c r="R518" s="2">
        <f t="shared" si="228"/>
        <v>14338082.710000001</v>
      </c>
      <c r="S518" s="2">
        <f t="shared" si="228"/>
        <v>18711501.829999998</v>
      </c>
      <c r="T518" s="2">
        <f t="shared" si="228"/>
        <v>1136469.08</v>
      </c>
      <c r="U518" s="2">
        <f t="shared" si="228"/>
        <v>-0.01</v>
      </c>
      <c r="V518" s="2">
        <f t="shared" si="228"/>
        <v>851769.05</v>
      </c>
      <c r="W518" s="2">
        <f t="shared" si="228"/>
        <v>284700.02</v>
      </c>
      <c r="X518" s="2">
        <f t="shared" si="228"/>
        <v>5225188.17</v>
      </c>
      <c r="Y518" s="1"/>
    </row>
    <row r="519" spans="1:25" ht="19.899999999999999" customHeight="1" outlineLevel="5" x14ac:dyDescent="0.25">
      <c r="A519" s="1" t="s">
        <v>1144</v>
      </c>
      <c r="B519" s="1" t="s">
        <v>1145</v>
      </c>
      <c r="C519" s="1" t="s">
        <v>1146</v>
      </c>
      <c r="D519" s="1" t="s">
        <v>1147</v>
      </c>
      <c r="E519" s="1" t="s">
        <v>1148</v>
      </c>
      <c r="F519" s="1" t="s">
        <v>1149</v>
      </c>
      <c r="G519" s="1" t="s">
        <v>1150</v>
      </c>
      <c r="H519" s="1" t="s">
        <v>1149</v>
      </c>
      <c r="I519" s="1" t="s">
        <v>1196</v>
      </c>
      <c r="J519" s="1" t="s">
        <v>1197</v>
      </c>
      <c r="K519" s="1" t="s">
        <v>1198</v>
      </c>
      <c r="L519" s="1" t="s">
        <v>1197</v>
      </c>
      <c r="M519" s="1" t="s">
        <v>1199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1"/>
    </row>
    <row r="520" spans="1:25" ht="19.899999999999999" customHeight="1" outlineLevel="4" x14ac:dyDescent="0.25">
      <c r="J520" s="3" t="s">
        <v>1510</v>
      </c>
      <c r="N520" s="2">
        <f t="shared" ref="N520:X520" si="229">SUBTOTAL(9,N519:N519)</f>
        <v>0</v>
      </c>
      <c r="O520" s="2">
        <f>SUBTOTAL(9,O519:O519)</f>
        <v>0</v>
      </c>
      <c r="P520" s="2">
        <f t="shared" si="229"/>
        <v>0</v>
      </c>
      <c r="Q520" s="2">
        <f t="shared" si="229"/>
        <v>0</v>
      </c>
      <c r="R520" s="2">
        <f t="shared" si="229"/>
        <v>0</v>
      </c>
      <c r="S520" s="2">
        <f t="shared" si="229"/>
        <v>0</v>
      </c>
      <c r="T520" s="2">
        <f t="shared" si="229"/>
        <v>0</v>
      </c>
      <c r="U520" s="2">
        <f t="shared" si="229"/>
        <v>0</v>
      </c>
      <c r="V520" s="2">
        <f t="shared" si="229"/>
        <v>0</v>
      </c>
      <c r="W520" s="2">
        <f t="shared" si="229"/>
        <v>0</v>
      </c>
      <c r="X520" s="2">
        <f t="shared" si="229"/>
        <v>0</v>
      </c>
      <c r="Y520" s="1"/>
    </row>
    <row r="521" spans="1:25" ht="19.899999999999999" customHeight="1" outlineLevel="5" x14ac:dyDescent="0.25">
      <c r="A521" s="1" t="s">
        <v>1144</v>
      </c>
      <c r="B521" s="1" t="s">
        <v>1145</v>
      </c>
      <c r="C521" s="1" t="s">
        <v>1146</v>
      </c>
      <c r="D521" s="1" t="s">
        <v>1147</v>
      </c>
      <c r="E521" s="1" t="s">
        <v>1148</v>
      </c>
      <c r="F521" s="1" t="s">
        <v>1149</v>
      </c>
      <c r="G521" s="1" t="s">
        <v>1150</v>
      </c>
      <c r="H521" s="1" t="s">
        <v>1149</v>
      </c>
      <c r="I521" s="1" t="s">
        <v>1200</v>
      </c>
      <c r="J521" s="1" t="s">
        <v>1201</v>
      </c>
      <c r="K521" s="1" t="s">
        <v>1202</v>
      </c>
      <c r="L521" s="1" t="s">
        <v>1201</v>
      </c>
      <c r="M521" s="1" t="s">
        <v>1203</v>
      </c>
      <c r="N521" s="2">
        <v>8673938.4700000007</v>
      </c>
      <c r="O521" s="2">
        <v>5572286.54</v>
      </c>
      <c r="P521" s="2">
        <v>8637205.3699999992</v>
      </c>
      <c r="Q521" s="2">
        <v>3583863.7</v>
      </c>
      <c r="R521" s="2">
        <v>5053341.67</v>
      </c>
      <c r="S521" s="2">
        <v>8673938.4700000007</v>
      </c>
      <c r="T521" s="2">
        <v>3164693.75</v>
      </c>
      <c r="U521" s="2">
        <v>-0.15</v>
      </c>
      <c r="V521" s="2">
        <v>2645748.73</v>
      </c>
      <c r="W521" s="2">
        <v>518944.87</v>
      </c>
      <c r="X521" s="2">
        <v>6229612.4299999997</v>
      </c>
      <c r="Y521" s="1"/>
    </row>
    <row r="522" spans="1:25" ht="19.899999999999999" customHeight="1" outlineLevel="4" x14ac:dyDescent="0.25">
      <c r="J522" s="3" t="s">
        <v>1511</v>
      </c>
      <c r="N522" s="2">
        <f t="shared" ref="N522:X522" si="230">SUBTOTAL(9,N521:N521)</f>
        <v>8673938.4700000007</v>
      </c>
      <c r="O522" s="2">
        <f>SUBTOTAL(9,O521:O521)</f>
        <v>5572286.54</v>
      </c>
      <c r="P522" s="2">
        <f t="shared" si="230"/>
        <v>8637205.3699999992</v>
      </c>
      <c r="Q522" s="2">
        <f t="shared" si="230"/>
        <v>3583863.7</v>
      </c>
      <c r="R522" s="2">
        <f t="shared" si="230"/>
        <v>5053341.67</v>
      </c>
      <c r="S522" s="2">
        <f t="shared" si="230"/>
        <v>8673938.4700000007</v>
      </c>
      <c r="T522" s="2">
        <f t="shared" si="230"/>
        <v>3164693.75</v>
      </c>
      <c r="U522" s="2">
        <f t="shared" si="230"/>
        <v>-0.15</v>
      </c>
      <c r="V522" s="2">
        <f t="shared" si="230"/>
        <v>2645748.73</v>
      </c>
      <c r="W522" s="2">
        <f t="shared" si="230"/>
        <v>518944.87</v>
      </c>
      <c r="X522" s="2">
        <f t="shared" si="230"/>
        <v>6229612.4299999997</v>
      </c>
      <c r="Y522" s="1"/>
    </row>
    <row r="523" spans="1:25" ht="19.899999999999999" customHeight="1" outlineLevel="5" x14ac:dyDescent="0.25">
      <c r="A523" s="1" t="s">
        <v>1144</v>
      </c>
      <c r="B523" s="1" t="s">
        <v>1145</v>
      </c>
      <c r="C523" s="1" t="s">
        <v>1146</v>
      </c>
      <c r="D523" s="1" t="s">
        <v>1147</v>
      </c>
      <c r="E523" s="1" t="s">
        <v>1148</v>
      </c>
      <c r="F523" s="1" t="s">
        <v>1149</v>
      </c>
      <c r="G523" s="1" t="s">
        <v>1150</v>
      </c>
      <c r="H523" s="1" t="s">
        <v>1149</v>
      </c>
      <c r="I523" s="1" t="s">
        <v>1204</v>
      </c>
      <c r="J523" s="1" t="s">
        <v>1205</v>
      </c>
      <c r="K523" s="1" t="s">
        <v>1206</v>
      </c>
      <c r="L523" s="1" t="s">
        <v>1205</v>
      </c>
      <c r="M523" s="1" t="s">
        <v>1207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1"/>
    </row>
    <row r="524" spans="1:25" ht="19.899999999999999" customHeight="1" outlineLevel="4" x14ac:dyDescent="0.25">
      <c r="J524" s="3" t="s">
        <v>1512</v>
      </c>
      <c r="N524" s="2">
        <f t="shared" ref="N524:X524" si="231">SUBTOTAL(9,N523:N523)</f>
        <v>0</v>
      </c>
      <c r="O524" s="2">
        <f>SUBTOTAL(9,O523:O523)</f>
        <v>0</v>
      </c>
      <c r="P524" s="2">
        <f t="shared" si="231"/>
        <v>0</v>
      </c>
      <c r="Q524" s="2">
        <f t="shared" si="231"/>
        <v>0</v>
      </c>
      <c r="R524" s="2">
        <f t="shared" si="231"/>
        <v>0</v>
      </c>
      <c r="S524" s="2">
        <f t="shared" si="231"/>
        <v>0</v>
      </c>
      <c r="T524" s="2">
        <f t="shared" si="231"/>
        <v>0</v>
      </c>
      <c r="U524" s="2">
        <f t="shared" si="231"/>
        <v>0</v>
      </c>
      <c r="V524" s="2">
        <f t="shared" si="231"/>
        <v>0</v>
      </c>
      <c r="W524" s="2">
        <f t="shared" si="231"/>
        <v>0</v>
      </c>
      <c r="X524" s="2">
        <f t="shared" si="231"/>
        <v>0</v>
      </c>
      <c r="Y524" s="1"/>
    </row>
    <row r="525" spans="1:25" ht="19.899999999999999" customHeight="1" outlineLevel="5" x14ac:dyDescent="0.25">
      <c r="A525" s="1" t="s">
        <v>1144</v>
      </c>
      <c r="B525" s="1" t="s">
        <v>1145</v>
      </c>
      <c r="C525" s="1" t="s">
        <v>1146</v>
      </c>
      <c r="D525" s="1" t="s">
        <v>1147</v>
      </c>
      <c r="E525" s="1" t="s">
        <v>1148</v>
      </c>
      <c r="F525" s="1" t="s">
        <v>1149</v>
      </c>
      <c r="G525" s="1" t="s">
        <v>1150</v>
      </c>
      <c r="H525" s="1" t="s">
        <v>1149</v>
      </c>
      <c r="I525" s="1" t="s">
        <v>1208</v>
      </c>
      <c r="J525" s="1" t="s">
        <v>1209</v>
      </c>
      <c r="K525" s="1" t="s">
        <v>1210</v>
      </c>
      <c r="L525" s="1" t="s">
        <v>1209</v>
      </c>
      <c r="M525" s="1" t="s">
        <v>1211</v>
      </c>
      <c r="N525" s="2">
        <v>315822.34999999998</v>
      </c>
      <c r="O525" s="2">
        <v>618705.53</v>
      </c>
      <c r="P525" s="2">
        <v>315822.34999999998</v>
      </c>
      <c r="Q525" s="2">
        <v>15491.43</v>
      </c>
      <c r="R525" s="2">
        <v>300330.92</v>
      </c>
      <c r="S525" s="2">
        <v>315822.34999999998</v>
      </c>
      <c r="T525" s="2">
        <v>409625.31</v>
      </c>
      <c r="U525" s="2">
        <v>0</v>
      </c>
      <c r="V525" s="2">
        <v>91250.7</v>
      </c>
      <c r="W525" s="2">
        <v>318374.61</v>
      </c>
      <c r="X525" s="2">
        <v>106742.13</v>
      </c>
      <c r="Y525" s="1"/>
    </row>
    <row r="526" spans="1:25" ht="19.899999999999999" customHeight="1" outlineLevel="4" x14ac:dyDescent="0.25">
      <c r="J526" s="3" t="s">
        <v>1513</v>
      </c>
      <c r="N526" s="2">
        <f t="shared" ref="N526:X526" si="232">SUBTOTAL(9,N525:N525)</f>
        <v>315822.34999999998</v>
      </c>
      <c r="O526" s="2">
        <f>SUBTOTAL(9,O525:O525)</f>
        <v>618705.53</v>
      </c>
      <c r="P526" s="2">
        <f t="shared" si="232"/>
        <v>315822.34999999998</v>
      </c>
      <c r="Q526" s="2">
        <f t="shared" si="232"/>
        <v>15491.43</v>
      </c>
      <c r="R526" s="2">
        <f t="shared" si="232"/>
        <v>300330.92</v>
      </c>
      <c r="S526" s="2">
        <f t="shared" si="232"/>
        <v>315822.34999999998</v>
      </c>
      <c r="T526" s="2">
        <f t="shared" si="232"/>
        <v>409625.31</v>
      </c>
      <c r="U526" s="2">
        <f t="shared" si="232"/>
        <v>0</v>
      </c>
      <c r="V526" s="2">
        <f t="shared" si="232"/>
        <v>91250.7</v>
      </c>
      <c r="W526" s="2">
        <f t="shared" si="232"/>
        <v>318374.61</v>
      </c>
      <c r="X526" s="2">
        <f t="shared" si="232"/>
        <v>106742.13</v>
      </c>
      <c r="Y526" s="1"/>
    </row>
    <row r="527" spans="1:25" ht="19.899999999999999" customHeight="1" outlineLevel="5" x14ac:dyDescent="0.25">
      <c r="A527" s="1" t="s">
        <v>1144</v>
      </c>
      <c r="B527" s="1" t="s">
        <v>1145</v>
      </c>
      <c r="C527" s="1" t="s">
        <v>1146</v>
      </c>
      <c r="D527" s="1" t="s">
        <v>1147</v>
      </c>
      <c r="E527" s="1" t="s">
        <v>1148</v>
      </c>
      <c r="F527" s="1" t="s">
        <v>1149</v>
      </c>
      <c r="G527" s="1" t="s">
        <v>1150</v>
      </c>
      <c r="H527" s="1" t="s">
        <v>1149</v>
      </c>
      <c r="I527" s="1" t="s">
        <v>1212</v>
      </c>
      <c r="J527" s="1" t="s">
        <v>1213</v>
      </c>
      <c r="K527" s="1" t="s">
        <v>1214</v>
      </c>
      <c r="L527" s="1" t="s">
        <v>1213</v>
      </c>
      <c r="M527" s="1" t="s">
        <v>1215</v>
      </c>
      <c r="N527" s="2">
        <v>0</v>
      </c>
      <c r="O527" s="2">
        <v>116138.65</v>
      </c>
      <c r="P527" s="2">
        <v>0</v>
      </c>
      <c r="Q527" s="2">
        <v>0</v>
      </c>
      <c r="R527" s="2">
        <v>0</v>
      </c>
      <c r="S527" s="2">
        <v>0</v>
      </c>
      <c r="T527" s="2">
        <v>116138.65</v>
      </c>
      <c r="U527" s="2">
        <v>0</v>
      </c>
      <c r="V527" s="2">
        <v>0</v>
      </c>
      <c r="W527" s="2">
        <v>116138.65</v>
      </c>
      <c r="X527" s="2">
        <v>0</v>
      </c>
      <c r="Y527" s="1"/>
    </row>
    <row r="528" spans="1:25" ht="19.899999999999999" customHeight="1" outlineLevel="4" x14ac:dyDescent="0.25">
      <c r="J528" s="3" t="s">
        <v>1514</v>
      </c>
      <c r="N528" s="2">
        <f t="shared" ref="N528:X528" si="233">SUBTOTAL(9,N527:N527)</f>
        <v>0</v>
      </c>
      <c r="O528" s="2">
        <f>SUBTOTAL(9,O527:O527)</f>
        <v>116138.65</v>
      </c>
      <c r="P528" s="2">
        <f t="shared" si="233"/>
        <v>0</v>
      </c>
      <c r="Q528" s="2">
        <f t="shared" si="233"/>
        <v>0</v>
      </c>
      <c r="R528" s="2">
        <f t="shared" si="233"/>
        <v>0</v>
      </c>
      <c r="S528" s="2">
        <f t="shared" si="233"/>
        <v>0</v>
      </c>
      <c r="T528" s="2">
        <f t="shared" si="233"/>
        <v>116138.65</v>
      </c>
      <c r="U528" s="2">
        <f t="shared" si="233"/>
        <v>0</v>
      </c>
      <c r="V528" s="2">
        <f t="shared" si="233"/>
        <v>0</v>
      </c>
      <c r="W528" s="2">
        <f t="shared" si="233"/>
        <v>116138.65</v>
      </c>
      <c r="X528" s="2">
        <f t="shared" si="233"/>
        <v>0</v>
      </c>
      <c r="Y528" s="1"/>
    </row>
    <row r="529" spans="1:25" ht="19.899999999999999" customHeight="1" outlineLevel="3" x14ac:dyDescent="0.25">
      <c r="H529" s="3" t="s">
        <v>1292</v>
      </c>
      <c r="N529" s="2">
        <f t="shared" ref="N529:X529" si="234">SUBTOTAL(9,N497:N527)</f>
        <v>48602280.399999999</v>
      </c>
      <c r="O529" s="2">
        <f>SUBTOTAL(9,O497:O527)</f>
        <v>23545926.349999998</v>
      </c>
      <c r="P529" s="2">
        <f t="shared" si="234"/>
        <v>48564646.679999992</v>
      </c>
      <c r="Q529" s="2">
        <f t="shared" si="234"/>
        <v>26890338.930000003</v>
      </c>
      <c r="R529" s="2">
        <f t="shared" si="234"/>
        <v>21674307.75</v>
      </c>
      <c r="S529" s="2">
        <f t="shared" si="234"/>
        <v>48602280.399999999</v>
      </c>
      <c r="T529" s="2">
        <f t="shared" si="234"/>
        <v>10198058.390000001</v>
      </c>
      <c r="U529" s="2">
        <f t="shared" si="234"/>
        <v>-0.87</v>
      </c>
      <c r="V529" s="2">
        <f t="shared" si="234"/>
        <v>8326438.919999999</v>
      </c>
      <c r="W529" s="2">
        <f t="shared" si="234"/>
        <v>1871618.5999999996</v>
      </c>
      <c r="X529" s="2">
        <f t="shared" si="234"/>
        <v>35216777.850000001</v>
      </c>
      <c r="Y529" s="1"/>
    </row>
    <row r="530" spans="1:25" ht="19.899999999999999" customHeight="1" outlineLevel="2" x14ac:dyDescent="0.25">
      <c r="F530" s="3" t="s">
        <v>1292</v>
      </c>
      <c r="N530" s="2">
        <f t="shared" ref="N530:X530" si="235">SUBTOTAL(9,N497:N527)</f>
        <v>48602280.399999999</v>
      </c>
      <c r="O530" s="2">
        <f>SUBTOTAL(9,O497:O527)</f>
        <v>23545926.349999998</v>
      </c>
      <c r="P530" s="2">
        <f t="shared" si="235"/>
        <v>48564646.679999992</v>
      </c>
      <c r="Q530" s="2">
        <f t="shared" si="235"/>
        <v>26890338.930000003</v>
      </c>
      <c r="R530" s="2">
        <f t="shared" si="235"/>
        <v>21674307.75</v>
      </c>
      <c r="S530" s="2">
        <f t="shared" si="235"/>
        <v>48602280.399999999</v>
      </c>
      <c r="T530" s="2">
        <f t="shared" si="235"/>
        <v>10198058.390000001</v>
      </c>
      <c r="U530" s="2">
        <f t="shared" si="235"/>
        <v>-0.87</v>
      </c>
      <c r="V530" s="2">
        <f t="shared" si="235"/>
        <v>8326438.919999999</v>
      </c>
      <c r="W530" s="2">
        <f t="shared" si="235"/>
        <v>1871618.5999999996</v>
      </c>
      <c r="X530" s="2">
        <f t="shared" si="235"/>
        <v>35216777.850000001</v>
      </c>
      <c r="Y530" s="1"/>
    </row>
    <row r="531" spans="1:25" ht="19.899999999999999" customHeight="1" outlineLevel="1" x14ac:dyDescent="0.25">
      <c r="D531" s="3" t="s">
        <v>1283</v>
      </c>
      <c r="N531" s="2">
        <f t="shared" ref="N531:X531" si="236">SUBTOTAL(9,N497:N527)</f>
        <v>48602280.399999999</v>
      </c>
      <c r="O531" s="2">
        <f>SUBTOTAL(9,O497:O527)</f>
        <v>23545926.349999998</v>
      </c>
      <c r="P531" s="2">
        <f t="shared" si="236"/>
        <v>48564646.679999992</v>
      </c>
      <c r="Q531" s="2">
        <f t="shared" si="236"/>
        <v>26890338.930000003</v>
      </c>
      <c r="R531" s="2">
        <f t="shared" si="236"/>
        <v>21674307.75</v>
      </c>
      <c r="S531" s="2">
        <f t="shared" si="236"/>
        <v>48602280.399999999</v>
      </c>
      <c r="T531" s="2">
        <f t="shared" si="236"/>
        <v>10198058.390000001</v>
      </c>
      <c r="U531" s="2">
        <f t="shared" si="236"/>
        <v>-0.87</v>
      </c>
      <c r="V531" s="2">
        <f t="shared" si="236"/>
        <v>8326438.919999999</v>
      </c>
      <c r="W531" s="2">
        <f t="shared" si="236"/>
        <v>1871618.5999999996</v>
      </c>
      <c r="X531" s="2">
        <f t="shared" si="236"/>
        <v>35216777.850000001</v>
      </c>
      <c r="Y531" s="1"/>
    </row>
    <row r="532" spans="1:25" ht="19.899999999999999" customHeight="1" outlineLevel="5" x14ac:dyDescent="0.25">
      <c r="A532" s="1" t="s">
        <v>1216</v>
      </c>
      <c r="B532" s="1" t="s">
        <v>1145</v>
      </c>
      <c r="C532" s="1" t="s">
        <v>1146</v>
      </c>
      <c r="D532" s="1" t="s">
        <v>1217</v>
      </c>
      <c r="E532" s="1" t="s">
        <v>1218</v>
      </c>
      <c r="F532" s="1" t="s">
        <v>1219</v>
      </c>
      <c r="G532" s="1" t="s">
        <v>1220</v>
      </c>
      <c r="H532" s="1" t="s">
        <v>1219</v>
      </c>
      <c r="I532" s="1" t="s">
        <v>1221</v>
      </c>
      <c r="J532" s="1" t="s">
        <v>1222</v>
      </c>
      <c r="K532" s="1" t="s">
        <v>1223</v>
      </c>
      <c r="L532" s="1" t="s">
        <v>1224</v>
      </c>
      <c r="M532" s="1" t="s">
        <v>1225</v>
      </c>
      <c r="N532" s="2">
        <v>14961145.439999999</v>
      </c>
      <c r="O532" s="2">
        <v>5788174.9500000002</v>
      </c>
      <c r="P532" s="2">
        <v>14756902.51</v>
      </c>
      <c r="Q532" s="2">
        <v>8970613.9100000001</v>
      </c>
      <c r="R532" s="2">
        <v>5786288.5999999996</v>
      </c>
      <c r="S532" s="2">
        <v>14961145.439999999</v>
      </c>
      <c r="T532" s="2">
        <v>1195516.07</v>
      </c>
      <c r="U532" s="2">
        <v>0</v>
      </c>
      <c r="V532" s="2">
        <v>1193629.72</v>
      </c>
      <c r="W532" s="2">
        <v>1886.3500000000899</v>
      </c>
      <c r="X532" s="2">
        <v>10164243.630000001</v>
      </c>
      <c r="Y532" s="1"/>
    </row>
    <row r="533" spans="1:25" ht="19.899999999999999" customHeight="1" outlineLevel="5" x14ac:dyDescent="0.25">
      <c r="A533" s="1" t="s">
        <v>1216</v>
      </c>
      <c r="B533" s="1" t="s">
        <v>1145</v>
      </c>
      <c r="C533" s="1" t="s">
        <v>1146</v>
      </c>
      <c r="D533" s="1" t="s">
        <v>1217</v>
      </c>
      <c r="E533" s="1" t="s">
        <v>1218</v>
      </c>
      <c r="F533" s="1" t="s">
        <v>1219</v>
      </c>
      <c r="G533" s="1" t="s">
        <v>1220</v>
      </c>
      <c r="H533" s="1" t="s">
        <v>1219</v>
      </c>
      <c r="I533" s="1" t="s">
        <v>1221</v>
      </c>
      <c r="J533" s="1" t="s">
        <v>1222</v>
      </c>
      <c r="K533" s="1" t="s">
        <v>1226</v>
      </c>
      <c r="L533" s="1" t="s">
        <v>1528</v>
      </c>
      <c r="M533" s="1" t="s">
        <v>1225</v>
      </c>
      <c r="N533" s="2">
        <v>153904.14000000001</v>
      </c>
      <c r="O533" s="2">
        <v>1479.6399999999801</v>
      </c>
      <c r="P533" s="2">
        <v>146459.09</v>
      </c>
      <c r="Q533" s="2">
        <v>144979.45000000001</v>
      </c>
      <c r="R533" s="2">
        <v>1479.6399999999801</v>
      </c>
      <c r="S533" s="2">
        <v>153904.14000000001</v>
      </c>
      <c r="T533" s="2">
        <v>0</v>
      </c>
      <c r="U533" s="2">
        <v>0</v>
      </c>
      <c r="V533" s="2">
        <v>0</v>
      </c>
      <c r="W533" s="2">
        <v>0</v>
      </c>
      <c r="X533" s="2">
        <v>144979.45000000001</v>
      </c>
      <c r="Y533" s="1"/>
    </row>
    <row r="534" spans="1:25" ht="19.899999999999999" customHeight="1" outlineLevel="4" x14ac:dyDescent="0.25">
      <c r="J534" s="3" t="s">
        <v>1515</v>
      </c>
      <c r="N534" s="2">
        <f t="shared" ref="N534:X534" si="237">SUBTOTAL(9,N532:N533)</f>
        <v>15115049.58</v>
      </c>
      <c r="O534" s="2">
        <f>SUBTOTAL(9,O532:O533)</f>
        <v>5789654.5899999999</v>
      </c>
      <c r="P534" s="2">
        <f t="shared" si="237"/>
        <v>14903361.6</v>
      </c>
      <c r="Q534" s="2">
        <f t="shared" si="237"/>
        <v>9115593.3599999994</v>
      </c>
      <c r="R534" s="2">
        <f t="shared" si="237"/>
        <v>5787768.2399999993</v>
      </c>
      <c r="S534" s="2">
        <f t="shared" si="237"/>
        <v>15115049.58</v>
      </c>
      <c r="T534" s="2">
        <f t="shared" si="237"/>
        <v>1195516.07</v>
      </c>
      <c r="U534" s="2">
        <f t="shared" si="237"/>
        <v>0</v>
      </c>
      <c r="V534" s="2">
        <f t="shared" si="237"/>
        <v>1193629.72</v>
      </c>
      <c r="W534" s="2">
        <f t="shared" si="237"/>
        <v>1886.3500000000899</v>
      </c>
      <c r="X534" s="2">
        <f t="shared" si="237"/>
        <v>10309223.08</v>
      </c>
      <c r="Y534" s="1"/>
    </row>
    <row r="535" spans="1:25" ht="19.899999999999999" customHeight="1" outlineLevel="5" x14ac:dyDescent="0.25">
      <c r="A535" s="1" t="s">
        <v>1216</v>
      </c>
      <c r="B535" s="1" t="s">
        <v>1145</v>
      </c>
      <c r="C535" s="1" t="s">
        <v>1146</v>
      </c>
      <c r="D535" s="1" t="s">
        <v>1217</v>
      </c>
      <c r="E535" s="1" t="s">
        <v>1218</v>
      </c>
      <c r="F535" s="1" t="s">
        <v>1219</v>
      </c>
      <c r="G535" s="1" t="s">
        <v>1220</v>
      </c>
      <c r="H535" s="1" t="s">
        <v>1219</v>
      </c>
      <c r="I535" s="1" t="s">
        <v>1227</v>
      </c>
      <c r="J535" s="1" t="s">
        <v>1228</v>
      </c>
      <c r="K535" s="1" t="s">
        <v>1229</v>
      </c>
      <c r="L535" s="1" t="s">
        <v>1228</v>
      </c>
      <c r="M535" s="1" t="s">
        <v>1230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1"/>
    </row>
    <row r="536" spans="1:25" ht="19.899999999999999" customHeight="1" outlineLevel="5" x14ac:dyDescent="0.25">
      <c r="A536" s="1" t="s">
        <v>1216</v>
      </c>
      <c r="B536" s="1" t="s">
        <v>1145</v>
      </c>
      <c r="C536" s="1" t="s">
        <v>1146</v>
      </c>
      <c r="D536" s="1" t="s">
        <v>1217</v>
      </c>
      <c r="E536" s="1" t="s">
        <v>1218</v>
      </c>
      <c r="F536" s="1" t="s">
        <v>1219</v>
      </c>
      <c r="G536" s="1" t="s">
        <v>1220</v>
      </c>
      <c r="H536" s="1" t="s">
        <v>1219</v>
      </c>
      <c r="I536" s="1" t="s">
        <v>1227</v>
      </c>
      <c r="J536" s="1" t="s">
        <v>1228</v>
      </c>
      <c r="K536" s="1" t="s">
        <v>1231</v>
      </c>
      <c r="L536" s="1" t="s">
        <v>1232</v>
      </c>
      <c r="M536" s="1" t="s">
        <v>1233</v>
      </c>
      <c r="N536" s="2">
        <v>210439.28</v>
      </c>
      <c r="O536" s="2">
        <v>0</v>
      </c>
      <c r="P536" s="2">
        <v>178204.07</v>
      </c>
      <c r="Q536" s="2">
        <v>178204.07</v>
      </c>
      <c r="R536" s="2">
        <v>0</v>
      </c>
      <c r="S536" s="2">
        <v>210439.28</v>
      </c>
      <c r="T536" s="2">
        <v>0</v>
      </c>
      <c r="U536" s="2">
        <v>0</v>
      </c>
      <c r="V536" s="2">
        <v>0</v>
      </c>
      <c r="W536" s="2">
        <v>0</v>
      </c>
      <c r="X536" s="2">
        <v>178204.07</v>
      </c>
      <c r="Y536" s="1"/>
    </row>
    <row r="537" spans="1:25" ht="19.899999999999999" customHeight="1" outlineLevel="5" x14ac:dyDescent="0.25">
      <c r="A537" s="1" t="s">
        <v>1216</v>
      </c>
      <c r="B537" s="1" t="s">
        <v>1145</v>
      </c>
      <c r="C537" s="1" t="s">
        <v>1146</v>
      </c>
      <c r="D537" s="1" t="s">
        <v>1217</v>
      </c>
      <c r="E537" s="1" t="s">
        <v>1218</v>
      </c>
      <c r="F537" s="1" t="s">
        <v>1219</v>
      </c>
      <c r="G537" s="1" t="s">
        <v>1220</v>
      </c>
      <c r="H537" s="1" t="s">
        <v>1219</v>
      </c>
      <c r="I537" s="1" t="s">
        <v>1227</v>
      </c>
      <c r="J537" s="1" t="s">
        <v>1228</v>
      </c>
      <c r="K537" s="1" t="s">
        <v>1234</v>
      </c>
      <c r="L537" s="1" t="s">
        <v>1235</v>
      </c>
      <c r="M537" s="1" t="s">
        <v>1236</v>
      </c>
      <c r="N537" s="2">
        <v>300985.93</v>
      </c>
      <c r="O537" s="2">
        <v>48119.45</v>
      </c>
      <c r="P537" s="2">
        <v>259943.46</v>
      </c>
      <c r="Q537" s="2">
        <v>250719.93</v>
      </c>
      <c r="R537" s="2">
        <v>9223.5300000000007</v>
      </c>
      <c r="S537" s="2">
        <v>300985.93</v>
      </c>
      <c r="T537" s="2">
        <v>38895.919999999998</v>
      </c>
      <c r="U537" s="2">
        <v>0</v>
      </c>
      <c r="V537" s="2">
        <v>0</v>
      </c>
      <c r="W537" s="2">
        <v>38895.919999999998</v>
      </c>
      <c r="X537" s="2">
        <v>250719.93</v>
      </c>
      <c r="Y537" s="1"/>
    </row>
    <row r="538" spans="1:25" ht="19.899999999999999" customHeight="1" outlineLevel="4" x14ac:dyDescent="0.25">
      <c r="J538" s="3" t="s">
        <v>1516</v>
      </c>
      <c r="N538" s="2">
        <f t="shared" ref="N538:X538" si="238">SUBTOTAL(9,N535:N537)</f>
        <v>511425.20999999996</v>
      </c>
      <c r="O538" s="2">
        <f>SUBTOTAL(9,O535:O537)</f>
        <v>48119.45</v>
      </c>
      <c r="P538" s="2">
        <f t="shared" si="238"/>
        <v>438147.53</v>
      </c>
      <c r="Q538" s="2">
        <f t="shared" si="238"/>
        <v>428924</v>
      </c>
      <c r="R538" s="2">
        <f t="shared" si="238"/>
        <v>9223.5300000000007</v>
      </c>
      <c r="S538" s="2">
        <f t="shared" si="238"/>
        <v>511425.20999999996</v>
      </c>
      <c r="T538" s="2">
        <f t="shared" si="238"/>
        <v>38895.919999999998</v>
      </c>
      <c r="U538" s="2">
        <f t="shared" si="238"/>
        <v>0</v>
      </c>
      <c r="V538" s="2">
        <f t="shared" si="238"/>
        <v>0</v>
      </c>
      <c r="W538" s="2">
        <f t="shared" si="238"/>
        <v>38895.919999999998</v>
      </c>
      <c r="X538" s="2">
        <f t="shared" si="238"/>
        <v>428924</v>
      </c>
      <c r="Y538" s="1"/>
    </row>
    <row r="539" spans="1:25" ht="19.899999999999999" customHeight="1" outlineLevel="5" x14ac:dyDescent="0.25">
      <c r="A539" s="1" t="s">
        <v>1216</v>
      </c>
      <c r="B539" s="1" t="s">
        <v>1145</v>
      </c>
      <c r="C539" s="1" t="s">
        <v>1146</v>
      </c>
      <c r="D539" s="1" t="s">
        <v>1217</v>
      </c>
      <c r="E539" s="1" t="s">
        <v>1218</v>
      </c>
      <c r="F539" s="1" t="s">
        <v>1219</v>
      </c>
      <c r="G539" s="1" t="s">
        <v>1220</v>
      </c>
      <c r="H539" s="1" t="s">
        <v>1219</v>
      </c>
      <c r="I539" s="1" t="s">
        <v>1237</v>
      </c>
      <c r="J539" s="1" t="s">
        <v>1238</v>
      </c>
      <c r="K539" s="1" t="s">
        <v>1239</v>
      </c>
      <c r="L539" s="1" t="s">
        <v>1238</v>
      </c>
      <c r="M539" s="1" t="s">
        <v>1240</v>
      </c>
      <c r="N539" s="2">
        <v>41133656.130000003</v>
      </c>
      <c r="O539" s="2">
        <v>5999611.1500000004</v>
      </c>
      <c r="P539" s="2">
        <v>40891684.579999998</v>
      </c>
      <c r="Q539" s="2">
        <v>34892073.43</v>
      </c>
      <c r="R539" s="2">
        <v>5999611.1500000004</v>
      </c>
      <c r="S539" s="2">
        <v>41133656.130000003</v>
      </c>
      <c r="T539" s="2">
        <v>4389724.21</v>
      </c>
      <c r="U539" s="2">
        <v>0</v>
      </c>
      <c r="V539" s="2">
        <v>4389724.21</v>
      </c>
      <c r="W539" s="2">
        <v>0</v>
      </c>
      <c r="X539" s="2">
        <v>39281797.640000001</v>
      </c>
      <c r="Y539" s="1"/>
    </row>
    <row r="540" spans="1:25" ht="19.899999999999999" customHeight="1" outlineLevel="4" x14ac:dyDescent="0.25">
      <c r="J540" s="3" t="s">
        <v>1517</v>
      </c>
      <c r="N540" s="2">
        <f t="shared" ref="N540:X540" si="239">SUBTOTAL(9,N539:N539)</f>
        <v>41133656.130000003</v>
      </c>
      <c r="O540" s="2">
        <f>SUBTOTAL(9,O539:O539)</f>
        <v>5999611.1500000004</v>
      </c>
      <c r="P540" s="2">
        <f t="shared" si="239"/>
        <v>40891684.579999998</v>
      </c>
      <c r="Q540" s="2">
        <f t="shared" si="239"/>
        <v>34892073.43</v>
      </c>
      <c r="R540" s="2">
        <f t="shared" si="239"/>
        <v>5999611.1500000004</v>
      </c>
      <c r="S540" s="2">
        <f t="shared" si="239"/>
        <v>41133656.130000003</v>
      </c>
      <c r="T540" s="2">
        <f t="shared" si="239"/>
        <v>4389724.21</v>
      </c>
      <c r="U540" s="2">
        <f t="shared" si="239"/>
        <v>0</v>
      </c>
      <c r="V540" s="2">
        <f t="shared" si="239"/>
        <v>4389724.21</v>
      </c>
      <c r="W540" s="2">
        <f t="shared" si="239"/>
        <v>0</v>
      </c>
      <c r="X540" s="2">
        <f t="shared" si="239"/>
        <v>39281797.640000001</v>
      </c>
      <c r="Y540" s="1"/>
    </row>
    <row r="541" spans="1:25" ht="19.899999999999999" customHeight="1" outlineLevel="5" x14ac:dyDescent="0.25">
      <c r="A541" s="1" t="s">
        <v>1216</v>
      </c>
      <c r="B541" s="1" t="s">
        <v>1145</v>
      </c>
      <c r="C541" s="1" t="s">
        <v>1146</v>
      </c>
      <c r="D541" s="1" t="s">
        <v>1217</v>
      </c>
      <c r="E541" s="1" t="s">
        <v>1218</v>
      </c>
      <c r="F541" s="1" t="s">
        <v>1219</v>
      </c>
      <c r="G541" s="1" t="s">
        <v>1220</v>
      </c>
      <c r="H541" s="1" t="s">
        <v>1219</v>
      </c>
      <c r="I541" s="1" t="s">
        <v>1241</v>
      </c>
      <c r="J541" s="1" t="s">
        <v>1242</v>
      </c>
      <c r="K541" s="1" t="s">
        <v>1243</v>
      </c>
      <c r="L541" s="1" t="s">
        <v>1242</v>
      </c>
      <c r="M541" s="1" t="s">
        <v>1244</v>
      </c>
      <c r="N541" s="2">
        <v>11887543.560000001</v>
      </c>
      <c r="O541" s="2">
        <v>2769872.18</v>
      </c>
      <c r="P541" s="2">
        <v>11873570.73</v>
      </c>
      <c r="Q541" s="2">
        <v>10156595.130000001</v>
      </c>
      <c r="R541" s="2">
        <v>1716975.6</v>
      </c>
      <c r="S541" s="2">
        <v>11887543.560000001</v>
      </c>
      <c r="T541" s="2">
        <v>2576571.14</v>
      </c>
      <c r="U541" s="2">
        <v>0</v>
      </c>
      <c r="V541" s="2">
        <v>1523674.56</v>
      </c>
      <c r="W541" s="2">
        <v>1052896.58</v>
      </c>
      <c r="X541" s="2">
        <v>11680269.689999999</v>
      </c>
      <c r="Y541" s="1"/>
    </row>
    <row r="542" spans="1:25" ht="19.899999999999999" customHeight="1" outlineLevel="4" x14ac:dyDescent="0.25">
      <c r="J542" s="3" t="s">
        <v>1518</v>
      </c>
      <c r="N542" s="2">
        <f t="shared" ref="N542:X542" si="240">SUBTOTAL(9,N541:N541)</f>
        <v>11887543.560000001</v>
      </c>
      <c r="O542" s="2">
        <f>SUBTOTAL(9,O541:O541)</f>
        <v>2769872.18</v>
      </c>
      <c r="P542" s="2">
        <f t="shared" si="240"/>
        <v>11873570.73</v>
      </c>
      <c r="Q542" s="2">
        <f t="shared" si="240"/>
        <v>10156595.130000001</v>
      </c>
      <c r="R542" s="2">
        <f t="shared" si="240"/>
        <v>1716975.6</v>
      </c>
      <c r="S542" s="2">
        <f t="shared" si="240"/>
        <v>11887543.560000001</v>
      </c>
      <c r="T542" s="2">
        <f t="shared" si="240"/>
        <v>2576571.14</v>
      </c>
      <c r="U542" s="2">
        <f t="shared" si="240"/>
        <v>0</v>
      </c>
      <c r="V542" s="2">
        <f t="shared" si="240"/>
        <v>1523674.56</v>
      </c>
      <c r="W542" s="2">
        <f t="shared" si="240"/>
        <v>1052896.58</v>
      </c>
      <c r="X542" s="2">
        <f t="shared" si="240"/>
        <v>11680269.689999999</v>
      </c>
      <c r="Y542" s="1"/>
    </row>
    <row r="543" spans="1:25" ht="19.899999999999999" customHeight="1" outlineLevel="5" x14ac:dyDescent="0.25">
      <c r="A543" s="1" t="s">
        <v>1216</v>
      </c>
      <c r="B543" s="1" t="s">
        <v>1145</v>
      </c>
      <c r="C543" s="1" t="s">
        <v>1146</v>
      </c>
      <c r="D543" s="1" t="s">
        <v>1217</v>
      </c>
      <c r="E543" s="1" t="s">
        <v>1218</v>
      </c>
      <c r="F543" s="1" t="s">
        <v>1219</v>
      </c>
      <c r="G543" s="1" t="s">
        <v>1220</v>
      </c>
      <c r="H543" s="1" t="s">
        <v>1219</v>
      </c>
      <c r="I543" s="1" t="s">
        <v>1245</v>
      </c>
      <c r="J543" s="1" t="s">
        <v>1246</v>
      </c>
      <c r="K543" s="1" t="s">
        <v>1247</v>
      </c>
      <c r="L543" s="1" t="s">
        <v>1246</v>
      </c>
      <c r="M543" s="1" t="s">
        <v>1248</v>
      </c>
      <c r="N543" s="2">
        <v>1991846.5</v>
      </c>
      <c r="O543" s="2">
        <v>7154.20999999989</v>
      </c>
      <c r="P543" s="2">
        <v>1956531.28</v>
      </c>
      <c r="Q543" s="2">
        <v>1953801.6</v>
      </c>
      <c r="R543" s="2">
        <v>2729.6799999998898</v>
      </c>
      <c r="S543" s="2">
        <v>1991846.5</v>
      </c>
      <c r="T543" s="2">
        <v>7283.05</v>
      </c>
      <c r="U543" s="2">
        <v>0</v>
      </c>
      <c r="V543" s="2">
        <v>2858.52</v>
      </c>
      <c r="W543" s="2">
        <v>4424.53</v>
      </c>
      <c r="X543" s="2">
        <v>1956660.12</v>
      </c>
      <c r="Y543" s="1"/>
    </row>
    <row r="544" spans="1:25" ht="19.899999999999999" customHeight="1" outlineLevel="4" x14ac:dyDescent="0.25">
      <c r="J544" s="3" t="s">
        <v>1519</v>
      </c>
      <c r="N544" s="2">
        <f t="shared" ref="N544:X544" si="241">SUBTOTAL(9,N543:N543)</f>
        <v>1991846.5</v>
      </c>
      <c r="O544" s="2">
        <f>SUBTOTAL(9,O543:O543)</f>
        <v>7154.20999999989</v>
      </c>
      <c r="P544" s="2">
        <f t="shared" si="241"/>
        <v>1956531.28</v>
      </c>
      <c r="Q544" s="2">
        <f t="shared" si="241"/>
        <v>1953801.6</v>
      </c>
      <c r="R544" s="2">
        <f t="shared" si="241"/>
        <v>2729.6799999998898</v>
      </c>
      <c r="S544" s="2">
        <f t="shared" si="241"/>
        <v>1991846.5</v>
      </c>
      <c r="T544" s="2">
        <f t="shared" si="241"/>
        <v>7283.05</v>
      </c>
      <c r="U544" s="2">
        <f t="shared" si="241"/>
        <v>0</v>
      </c>
      <c r="V544" s="2">
        <f t="shared" si="241"/>
        <v>2858.52</v>
      </c>
      <c r="W544" s="2">
        <f t="shared" si="241"/>
        <v>4424.53</v>
      </c>
      <c r="X544" s="2">
        <f t="shared" si="241"/>
        <v>1956660.12</v>
      </c>
      <c r="Y544" s="1"/>
    </row>
    <row r="545" spans="1:25" ht="19.899999999999999" customHeight="1" outlineLevel="5" x14ac:dyDescent="0.25">
      <c r="A545" s="1" t="s">
        <v>1216</v>
      </c>
      <c r="B545" s="1" t="s">
        <v>1145</v>
      </c>
      <c r="C545" s="1" t="s">
        <v>1146</v>
      </c>
      <c r="D545" s="1" t="s">
        <v>1217</v>
      </c>
      <c r="E545" s="1" t="s">
        <v>1218</v>
      </c>
      <c r="F545" s="1" t="s">
        <v>1219</v>
      </c>
      <c r="G545" s="1" t="s">
        <v>1220</v>
      </c>
      <c r="H545" s="1" t="s">
        <v>1219</v>
      </c>
      <c r="I545" s="1" t="s">
        <v>1249</v>
      </c>
      <c r="J545" s="1" t="s">
        <v>1250</v>
      </c>
      <c r="K545" s="1" t="s">
        <v>1251</v>
      </c>
      <c r="L545" s="1" t="s">
        <v>1250</v>
      </c>
      <c r="M545" s="1" t="s">
        <v>1252</v>
      </c>
      <c r="N545" s="2">
        <v>119537.15</v>
      </c>
      <c r="O545" s="2">
        <v>7378.61</v>
      </c>
      <c r="P545" s="2">
        <v>113695.7</v>
      </c>
      <c r="Q545" s="2">
        <v>106317.09</v>
      </c>
      <c r="R545" s="2">
        <v>7378.61</v>
      </c>
      <c r="S545" s="2">
        <v>119537.15</v>
      </c>
      <c r="T545" s="2">
        <v>5403.31</v>
      </c>
      <c r="U545" s="2">
        <v>0</v>
      </c>
      <c r="V545" s="2">
        <v>5403.31</v>
      </c>
      <c r="W545" s="2">
        <v>0</v>
      </c>
      <c r="X545" s="2">
        <v>111720.4</v>
      </c>
      <c r="Y545" s="1"/>
    </row>
    <row r="546" spans="1:25" ht="19.899999999999999" customHeight="1" outlineLevel="4" x14ac:dyDescent="0.25">
      <c r="J546" s="3" t="s">
        <v>1520</v>
      </c>
      <c r="N546" s="2">
        <f t="shared" ref="N546:X546" si="242">SUBTOTAL(9,N545:N545)</f>
        <v>119537.15</v>
      </c>
      <c r="O546" s="2">
        <f>SUBTOTAL(9,O545:O545)</f>
        <v>7378.61</v>
      </c>
      <c r="P546" s="2">
        <f t="shared" si="242"/>
        <v>113695.7</v>
      </c>
      <c r="Q546" s="2">
        <f t="shared" si="242"/>
        <v>106317.09</v>
      </c>
      <c r="R546" s="2">
        <f t="shared" si="242"/>
        <v>7378.61</v>
      </c>
      <c r="S546" s="2">
        <f t="shared" si="242"/>
        <v>119537.15</v>
      </c>
      <c r="T546" s="2">
        <f t="shared" si="242"/>
        <v>5403.31</v>
      </c>
      <c r="U546" s="2">
        <f t="shared" si="242"/>
        <v>0</v>
      </c>
      <c r="V546" s="2">
        <f t="shared" si="242"/>
        <v>5403.31</v>
      </c>
      <c r="W546" s="2">
        <f t="shared" si="242"/>
        <v>0</v>
      </c>
      <c r="X546" s="2">
        <f t="shared" si="242"/>
        <v>111720.4</v>
      </c>
      <c r="Y546" s="1"/>
    </row>
    <row r="547" spans="1:25" ht="19.899999999999999" customHeight="1" outlineLevel="5" x14ac:dyDescent="0.25">
      <c r="A547" s="1" t="s">
        <v>1216</v>
      </c>
      <c r="B547" s="1" t="s">
        <v>1145</v>
      </c>
      <c r="C547" s="1" t="s">
        <v>1146</v>
      </c>
      <c r="D547" s="1" t="s">
        <v>1217</v>
      </c>
      <c r="E547" s="1" t="s">
        <v>1218</v>
      </c>
      <c r="F547" s="1" t="s">
        <v>1219</v>
      </c>
      <c r="G547" s="1" t="s">
        <v>1220</v>
      </c>
      <c r="H547" s="1" t="s">
        <v>1219</v>
      </c>
      <c r="I547" s="1" t="s">
        <v>1253</v>
      </c>
      <c r="J547" s="1" t="s">
        <v>1254</v>
      </c>
      <c r="K547" s="1" t="s">
        <v>1255</v>
      </c>
      <c r="L547" s="1" t="s">
        <v>1254</v>
      </c>
      <c r="M547" s="1" t="s">
        <v>1256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1"/>
    </row>
    <row r="548" spans="1:25" ht="19.899999999999999" customHeight="1" outlineLevel="4" x14ac:dyDescent="0.25">
      <c r="J548" s="3" t="s">
        <v>1521</v>
      </c>
      <c r="N548" s="2">
        <f t="shared" ref="N548:X548" si="243">SUBTOTAL(9,N547:N547)</f>
        <v>0</v>
      </c>
      <c r="O548" s="2">
        <f>SUBTOTAL(9,O547:O547)</f>
        <v>0</v>
      </c>
      <c r="P548" s="2">
        <f t="shared" si="243"/>
        <v>0</v>
      </c>
      <c r="Q548" s="2">
        <f t="shared" si="243"/>
        <v>0</v>
      </c>
      <c r="R548" s="2">
        <f t="shared" si="243"/>
        <v>0</v>
      </c>
      <c r="S548" s="2">
        <f t="shared" si="243"/>
        <v>0</v>
      </c>
      <c r="T548" s="2">
        <f t="shared" si="243"/>
        <v>0</v>
      </c>
      <c r="U548" s="2">
        <f t="shared" si="243"/>
        <v>0</v>
      </c>
      <c r="V548" s="2">
        <f t="shared" si="243"/>
        <v>0</v>
      </c>
      <c r="W548" s="2">
        <f t="shared" si="243"/>
        <v>0</v>
      </c>
      <c r="X548" s="2">
        <f t="shared" si="243"/>
        <v>0</v>
      </c>
      <c r="Y548" s="1"/>
    </row>
    <row r="549" spans="1:25" ht="19.899999999999999" customHeight="1" outlineLevel="5" x14ac:dyDescent="0.25">
      <c r="A549" s="1" t="s">
        <v>1216</v>
      </c>
      <c r="B549" s="1" t="s">
        <v>1145</v>
      </c>
      <c r="C549" s="1" t="s">
        <v>1146</v>
      </c>
      <c r="D549" s="1" t="s">
        <v>1217</v>
      </c>
      <c r="E549" s="1" t="s">
        <v>1218</v>
      </c>
      <c r="F549" s="1" t="s">
        <v>1219</v>
      </c>
      <c r="G549" s="1" t="s">
        <v>1220</v>
      </c>
      <c r="H549" s="1" t="s">
        <v>1219</v>
      </c>
      <c r="I549" s="1" t="s">
        <v>1257</v>
      </c>
      <c r="J549" s="1" t="s">
        <v>1258</v>
      </c>
      <c r="K549" s="1" t="s">
        <v>1259</v>
      </c>
      <c r="L549" s="1" t="s">
        <v>1258</v>
      </c>
      <c r="M549" s="1" t="s">
        <v>1260</v>
      </c>
      <c r="N549" s="2">
        <v>467155.4</v>
      </c>
      <c r="O549" s="2">
        <v>373969.4</v>
      </c>
      <c r="P549" s="2">
        <v>455773.15</v>
      </c>
      <c r="Q549" s="2">
        <v>81803.75</v>
      </c>
      <c r="R549" s="2">
        <v>373969.4</v>
      </c>
      <c r="S549" s="2">
        <v>467155.4</v>
      </c>
      <c r="T549" s="2">
        <v>0</v>
      </c>
      <c r="U549" s="2">
        <v>0</v>
      </c>
      <c r="V549" s="2">
        <v>0</v>
      </c>
      <c r="W549" s="2">
        <v>0</v>
      </c>
      <c r="X549" s="2">
        <v>81803.75</v>
      </c>
      <c r="Y549" s="1"/>
    </row>
    <row r="550" spans="1:25" ht="19.899999999999999" customHeight="1" outlineLevel="4" x14ac:dyDescent="0.25">
      <c r="J550" s="3" t="s">
        <v>1522</v>
      </c>
      <c r="N550" s="2">
        <f t="shared" ref="N550:X550" si="244">SUBTOTAL(9,N549:N549)</f>
        <v>467155.4</v>
      </c>
      <c r="O550" s="2">
        <f>SUBTOTAL(9,O549:O549)</f>
        <v>373969.4</v>
      </c>
      <c r="P550" s="2">
        <f t="shared" si="244"/>
        <v>455773.15</v>
      </c>
      <c r="Q550" s="2">
        <f t="shared" si="244"/>
        <v>81803.75</v>
      </c>
      <c r="R550" s="2">
        <f t="shared" si="244"/>
        <v>373969.4</v>
      </c>
      <c r="S550" s="2">
        <f t="shared" si="244"/>
        <v>467155.4</v>
      </c>
      <c r="T550" s="2">
        <f t="shared" si="244"/>
        <v>0</v>
      </c>
      <c r="U550" s="2">
        <f t="shared" si="244"/>
        <v>0</v>
      </c>
      <c r="V550" s="2">
        <f t="shared" si="244"/>
        <v>0</v>
      </c>
      <c r="W550" s="2">
        <f t="shared" si="244"/>
        <v>0</v>
      </c>
      <c r="X550" s="2">
        <f t="shared" si="244"/>
        <v>81803.75</v>
      </c>
      <c r="Y550" s="1"/>
    </row>
    <row r="551" spans="1:25" ht="19.899999999999999" customHeight="1" outlineLevel="5" x14ac:dyDescent="0.25">
      <c r="A551" s="1" t="s">
        <v>1216</v>
      </c>
      <c r="B551" s="1" t="s">
        <v>1145</v>
      </c>
      <c r="C551" s="1" t="s">
        <v>1146</v>
      </c>
      <c r="D551" s="1" t="s">
        <v>1217</v>
      </c>
      <c r="E551" s="1" t="s">
        <v>1218</v>
      </c>
      <c r="F551" s="1" t="s">
        <v>1219</v>
      </c>
      <c r="G551" s="1" t="s">
        <v>1220</v>
      </c>
      <c r="H551" s="1" t="s">
        <v>1219</v>
      </c>
      <c r="I551" s="1" t="s">
        <v>1261</v>
      </c>
      <c r="J551" s="1" t="s">
        <v>1262</v>
      </c>
      <c r="K551" s="1" t="s">
        <v>1263</v>
      </c>
      <c r="L551" s="1" t="s">
        <v>1262</v>
      </c>
      <c r="M551" s="1" t="s">
        <v>1264</v>
      </c>
      <c r="N551" s="2">
        <v>10882.67</v>
      </c>
      <c r="O551" s="2">
        <v>1.13686837721616E-13</v>
      </c>
      <c r="P551" s="2">
        <v>5210.1000000000004</v>
      </c>
      <c r="Q551" s="2">
        <v>5210.1000000000004</v>
      </c>
      <c r="R551" s="2">
        <v>1.13686837721616E-13</v>
      </c>
      <c r="S551" s="2">
        <v>10882.67</v>
      </c>
      <c r="T551" s="2">
        <v>0</v>
      </c>
      <c r="U551" s="2">
        <v>0</v>
      </c>
      <c r="V551" s="2">
        <v>0</v>
      </c>
      <c r="W551" s="2">
        <v>0</v>
      </c>
      <c r="X551" s="2">
        <v>5210.1000000000004</v>
      </c>
      <c r="Y551" s="1"/>
    </row>
    <row r="552" spans="1:25" ht="19.899999999999999" customHeight="1" outlineLevel="4" x14ac:dyDescent="0.25">
      <c r="J552" s="3" t="s">
        <v>1523</v>
      </c>
      <c r="N552" s="2">
        <f t="shared" ref="N552:X552" si="245">SUBTOTAL(9,N551:N551)</f>
        <v>10882.67</v>
      </c>
      <c r="O552" s="2">
        <f>SUBTOTAL(9,O551:O551)</f>
        <v>1.13686837721616E-13</v>
      </c>
      <c r="P552" s="2">
        <f t="shared" si="245"/>
        <v>5210.1000000000004</v>
      </c>
      <c r="Q552" s="2">
        <f t="shared" si="245"/>
        <v>5210.1000000000004</v>
      </c>
      <c r="R552" s="2">
        <f t="shared" si="245"/>
        <v>1.13686837721616E-13</v>
      </c>
      <c r="S552" s="2">
        <f t="shared" si="245"/>
        <v>10882.67</v>
      </c>
      <c r="T552" s="2">
        <f t="shared" si="245"/>
        <v>0</v>
      </c>
      <c r="U552" s="2">
        <f t="shared" si="245"/>
        <v>0</v>
      </c>
      <c r="V552" s="2">
        <f t="shared" si="245"/>
        <v>0</v>
      </c>
      <c r="W552" s="2">
        <f t="shared" si="245"/>
        <v>0</v>
      </c>
      <c r="X552" s="2">
        <f t="shared" si="245"/>
        <v>5210.1000000000004</v>
      </c>
      <c r="Y552" s="1"/>
    </row>
    <row r="553" spans="1:25" ht="19.899999999999999" customHeight="1" outlineLevel="5" x14ac:dyDescent="0.25">
      <c r="A553" s="1" t="s">
        <v>1216</v>
      </c>
      <c r="B553" s="1" t="s">
        <v>1145</v>
      </c>
      <c r="C553" s="1" t="s">
        <v>1146</v>
      </c>
      <c r="D553" s="1" t="s">
        <v>1217</v>
      </c>
      <c r="E553" s="1" t="s">
        <v>1218</v>
      </c>
      <c r="F553" s="1" t="s">
        <v>1219</v>
      </c>
      <c r="G553" s="1" t="s">
        <v>1220</v>
      </c>
      <c r="H553" s="1" t="s">
        <v>1219</v>
      </c>
      <c r="I553" s="1" t="s">
        <v>1265</v>
      </c>
      <c r="J553" s="1" t="s">
        <v>1266</v>
      </c>
      <c r="K553" s="1" t="s">
        <v>1267</v>
      </c>
      <c r="L553" s="1" t="s">
        <v>1268</v>
      </c>
      <c r="M553" s="1" t="s">
        <v>1269</v>
      </c>
      <c r="N553" s="2">
        <v>20362.71</v>
      </c>
      <c r="O553" s="2">
        <v>8.5265128291212002E-13</v>
      </c>
      <c r="P553" s="2">
        <v>20362.71</v>
      </c>
      <c r="Q553" s="2">
        <v>20362.71</v>
      </c>
      <c r="R553" s="2">
        <v>8.5265128291212002E-13</v>
      </c>
      <c r="S553" s="2">
        <v>20362.71</v>
      </c>
      <c r="T553" s="2">
        <v>0</v>
      </c>
      <c r="U553" s="2">
        <v>0</v>
      </c>
      <c r="V553" s="2">
        <v>0</v>
      </c>
      <c r="W553" s="2">
        <v>0</v>
      </c>
      <c r="X553" s="2">
        <v>20362.71</v>
      </c>
      <c r="Y553" s="1"/>
    </row>
    <row r="554" spans="1:25" ht="19.899999999999999" customHeight="1" outlineLevel="5" x14ac:dyDescent="0.25">
      <c r="A554" s="1" t="s">
        <v>1216</v>
      </c>
      <c r="B554" s="1" t="s">
        <v>1145</v>
      </c>
      <c r="C554" s="1" t="s">
        <v>1146</v>
      </c>
      <c r="D554" s="1" t="s">
        <v>1217</v>
      </c>
      <c r="E554" s="1" t="s">
        <v>1218</v>
      </c>
      <c r="F554" s="1" t="s">
        <v>1219</v>
      </c>
      <c r="G554" s="1" t="s">
        <v>1220</v>
      </c>
      <c r="H554" s="1" t="s">
        <v>1219</v>
      </c>
      <c r="I554" s="1" t="s">
        <v>1265</v>
      </c>
      <c r="J554" s="1" t="s">
        <v>1266</v>
      </c>
      <c r="K554" s="1" t="s">
        <v>1270</v>
      </c>
      <c r="L554" s="1" t="s">
        <v>1271</v>
      </c>
      <c r="M554" s="1" t="s">
        <v>1272</v>
      </c>
      <c r="N554" s="2">
        <v>50000</v>
      </c>
      <c r="O554" s="2">
        <v>230973.35</v>
      </c>
      <c r="P554" s="2">
        <v>45756.2</v>
      </c>
      <c r="Q554" s="2">
        <v>36759.57</v>
      </c>
      <c r="R554" s="2">
        <v>8996.6299999999992</v>
      </c>
      <c r="S554" s="2">
        <v>50000</v>
      </c>
      <c r="T554" s="2">
        <v>228100.12</v>
      </c>
      <c r="U554" s="2">
        <v>0</v>
      </c>
      <c r="V554" s="2">
        <v>6123.4</v>
      </c>
      <c r="W554" s="2">
        <v>221976.72</v>
      </c>
      <c r="X554" s="2">
        <v>42882.97</v>
      </c>
      <c r="Y554" s="1"/>
    </row>
    <row r="555" spans="1:25" ht="19.899999999999999" customHeight="1" outlineLevel="5" x14ac:dyDescent="0.25">
      <c r="A555" s="1" t="s">
        <v>1216</v>
      </c>
      <c r="B555" s="1" t="s">
        <v>1145</v>
      </c>
      <c r="C555" s="1" t="s">
        <v>1146</v>
      </c>
      <c r="D555" s="1" t="s">
        <v>1217</v>
      </c>
      <c r="E555" s="1" t="s">
        <v>1218</v>
      </c>
      <c r="F555" s="1" t="s">
        <v>1219</v>
      </c>
      <c r="G555" s="1" t="s">
        <v>1220</v>
      </c>
      <c r="H555" s="1" t="s">
        <v>1219</v>
      </c>
      <c r="I555" s="1" t="s">
        <v>1265</v>
      </c>
      <c r="J555" s="1" t="s">
        <v>1266</v>
      </c>
      <c r="K555" s="1" t="s">
        <v>1273</v>
      </c>
      <c r="L555" s="1" t="s">
        <v>1266</v>
      </c>
      <c r="M555" s="1" t="s">
        <v>1274</v>
      </c>
      <c r="N555" s="2">
        <v>5723388.9299999997</v>
      </c>
      <c r="O555" s="2">
        <v>5156414.4000000004</v>
      </c>
      <c r="P555" s="2">
        <v>5687690.4000000004</v>
      </c>
      <c r="Q555" s="2">
        <v>707751.82</v>
      </c>
      <c r="R555" s="2">
        <v>4979938.58</v>
      </c>
      <c r="S555" s="2">
        <v>1077284.74</v>
      </c>
      <c r="T555" s="2">
        <v>199369.60000000001</v>
      </c>
      <c r="U555" s="2">
        <v>0</v>
      </c>
      <c r="V555" s="2">
        <v>22893.78</v>
      </c>
      <c r="W555" s="2">
        <v>176475.82</v>
      </c>
      <c r="X555" s="2">
        <v>730645.6</v>
      </c>
      <c r="Y555" s="1"/>
    </row>
    <row r="556" spans="1:25" ht="19.899999999999999" customHeight="1" outlineLevel="5" x14ac:dyDescent="0.25">
      <c r="A556" s="1" t="s">
        <v>1216</v>
      </c>
      <c r="B556" s="1" t="s">
        <v>1145</v>
      </c>
      <c r="C556" s="1" t="s">
        <v>1146</v>
      </c>
      <c r="D556" s="1" t="s">
        <v>1217</v>
      </c>
      <c r="E556" s="1" t="s">
        <v>1218</v>
      </c>
      <c r="F556" s="1" t="s">
        <v>1219</v>
      </c>
      <c r="G556" s="1" t="s">
        <v>1220</v>
      </c>
      <c r="H556" s="1" t="s">
        <v>1219</v>
      </c>
      <c r="I556" s="1" t="s">
        <v>1265</v>
      </c>
      <c r="J556" s="1" t="s">
        <v>1266</v>
      </c>
      <c r="K556" s="1" t="s">
        <v>1275</v>
      </c>
      <c r="L556" s="1" t="s">
        <v>1276</v>
      </c>
      <c r="M556" s="1" t="s">
        <v>1277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1"/>
    </row>
    <row r="557" spans="1:25" ht="19.899999999999999" customHeight="1" outlineLevel="4" x14ac:dyDescent="0.25">
      <c r="J557" s="3" t="s">
        <v>1524</v>
      </c>
      <c r="N557" s="2">
        <f t="shared" ref="N557:X557" si="246">SUBTOTAL(9,N553:N556)</f>
        <v>5793751.6399999997</v>
      </c>
      <c r="O557" s="2">
        <f>SUBTOTAL(9,O553:O556)</f>
        <v>5387387.75</v>
      </c>
      <c r="P557" s="2">
        <f t="shared" si="246"/>
        <v>5753809.3100000005</v>
      </c>
      <c r="Q557" s="2">
        <f t="shared" si="246"/>
        <v>764874.1</v>
      </c>
      <c r="R557" s="2">
        <f t="shared" si="246"/>
        <v>4988935.21</v>
      </c>
      <c r="S557" s="2">
        <f t="shared" si="246"/>
        <v>1147647.45</v>
      </c>
      <c r="T557" s="2">
        <f t="shared" si="246"/>
        <v>427469.72</v>
      </c>
      <c r="U557" s="2">
        <f t="shared" si="246"/>
        <v>0</v>
      </c>
      <c r="V557" s="2">
        <f t="shared" si="246"/>
        <v>29017.18</v>
      </c>
      <c r="W557" s="2">
        <f t="shared" si="246"/>
        <v>398452.54000000004</v>
      </c>
      <c r="X557" s="2">
        <f t="shared" si="246"/>
        <v>793891.28</v>
      </c>
      <c r="Y557" s="1"/>
    </row>
    <row r="558" spans="1:25" ht="19.899999999999999" customHeight="1" outlineLevel="3" x14ac:dyDescent="0.25">
      <c r="H558" s="3" t="s">
        <v>1293</v>
      </c>
      <c r="N558" s="2">
        <f t="shared" ref="N558:X558" si="247">SUBTOTAL(9,N532:N556)</f>
        <v>77030847.840000004</v>
      </c>
      <c r="O558" s="2">
        <f>SUBTOTAL(9,O532:O556)</f>
        <v>20383147.34</v>
      </c>
      <c r="P558" s="2">
        <f t="shared" si="247"/>
        <v>76391783.980000004</v>
      </c>
      <c r="Q558" s="2">
        <f t="shared" si="247"/>
        <v>57505192.56000001</v>
      </c>
      <c r="R558" s="2">
        <f t="shared" si="247"/>
        <v>18886591.420000002</v>
      </c>
      <c r="S558" s="2">
        <f t="shared" si="247"/>
        <v>72384743.650000006</v>
      </c>
      <c r="T558" s="2">
        <f t="shared" si="247"/>
        <v>8640863.4199999981</v>
      </c>
      <c r="U558" s="2">
        <f t="shared" si="247"/>
        <v>0</v>
      </c>
      <c r="V558" s="2">
        <f t="shared" si="247"/>
        <v>7144307.5</v>
      </c>
      <c r="W558" s="2">
        <f t="shared" si="247"/>
        <v>1496555.9200000002</v>
      </c>
      <c r="X558" s="2">
        <f t="shared" si="247"/>
        <v>64649500.059999995</v>
      </c>
      <c r="Y558" s="1"/>
    </row>
    <row r="559" spans="1:25" ht="19.899999999999999" customHeight="1" outlineLevel="2" x14ac:dyDescent="0.25">
      <c r="F559" s="3" t="s">
        <v>1293</v>
      </c>
      <c r="N559" s="2">
        <f t="shared" ref="N559:X559" si="248">SUBTOTAL(9,N532:N556)</f>
        <v>77030847.840000004</v>
      </c>
      <c r="O559" s="2">
        <f>SUBTOTAL(9,O532:O556)</f>
        <v>20383147.34</v>
      </c>
      <c r="P559" s="2">
        <f t="shared" si="248"/>
        <v>76391783.980000004</v>
      </c>
      <c r="Q559" s="2">
        <f t="shared" si="248"/>
        <v>57505192.56000001</v>
      </c>
      <c r="R559" s="2">
        <f t="shared" si="248"/>
        <v>18886591.420000002</v>
      </c>
      <c r="S559" s="2">
        <f t="shared" si="248"/>
        <v>72384743.650000006</v>
      </c>
      <c r="T559" s="2">
        <f t="shared" si="248"/>
        <v>8640863.4199999981</v>
      </c>
      <c r="U559" s="2">
        <f t="shared" si="248"/>
        <v>0</v>
      </c>
      <c r="V559" s="2">
        <f t="shared" si="248"/>
        <v>7144307.5</v>
      </c>
      <c r="W559" s="2">
        <f t="shared" si="248"/>
        <v>1496555.9200000002</v>
      </c>
      <c r="X559" s="2">
        <f t="shared" si="248"/>
        <v>64649500.059999995</v>
      </c>
      <c r="Y559" s="1"/>
    </row>
    <row r="560" spans="1:25" ht="19.899999999999999" customHeight="1" outlineLevel="1" x14ac:dyDescent="0.25">
      <c r="D560" s="3" t="s">
        <v>1284</v>
      </c>
      <c r="N560" s="2">
        <f t="shared" ref="N560:X560" si="249">SUBTOTAL(9,N532:N556)</f>
        <v>77030847.840000004</v>
      </c>
      <c r="O560" s="2">
        <f>SUBTOTAL(9,O532:O556)</f>
        <v>20383147.34</v>
      </c>
      <c r="P560" s="2">
        <f t="shared" si="249"/>
        <v>76391783.980000004</v>
      </c>
      <c r="Q560" s="2">
        <f t="shared" si="249"/>
        <v>57505192.56000001</v>
      </c>
      <c r="R560" s="2">
        <f t="shared" si="249"/>
        <v>18886591.420000002</v>
      </c>
      <c r="S560" s="2">
        <f t="shared" si="249"/>
        <v>72384743.650000006</v>
      </c>
      <c r="T560" s="2">
        <f t="shared" si="249"/>
        <v>8640863.4199999981</v>
      </c>
      <c r="U560" s="2">
        <f t="shared" si="249"/>
        <v>0</v>
      </c>
      <c r="V560" s="2">
        <f t="shared" si="249"/>
        <v>7144307.5</v>
      </c>
      <c r="W560" s="2">
        <f t="shared" si="249"/>
        <v>1496555.9200000002</v>
      </c>
      <c r="X560" s="2">
        <f t="shared" si="249"/>
        <v>64649500.059999995</v>
      </c>
      <c r="Y560" s="1"/>
    </row>
    <row r="561" spans="4:25" ht="19.899999999999999" customHeight="1" x14ac:dyDescent="0.25">
      <c r="D561" s="3" t="s">
        <v>1285</v>
      </c>
      <c r="N561" s="2">
        <f t="shared" ref="N561:X561" si="250">SUBTOTAL(9,N3:N556)</f>
        <v>587067934.61000013</v>
      </c>
      <c r="O561" s="2">
        <f>SUBTOTAL(9,O3:O556)</f>
        <v>154898798.75</v>
      </c>
      <c r="P561" s="2">
        <f t="shared" si="250"/>
        <v>480194553.5</v>
      </c>
      <c r="Q561" s="2">
        <f t="shared" si="250"/>
        <v>344260735.62</v>
      </c>
      <c r="R561" s="2">
        <f t="shared" si="250"/>
        <v>135933817.88000008</v>
      </c>
      <c r="S561" s="2">
        <f t="shared" si="250"/>
        <v>532176154.97000009</v>
      </c>
      <c r="T561" s="2">
        <f t="shared" si="250"/>
        <v>101944959.07000001</v>
      </c>
      <c r="U561" s="2">
        <f t="shared" si="250"/>
        <v>-20575512.539999999</v>
      </c>
      <c r="V561" s="2">
        <f t="shared" si="250"/>
        <v>62404465.660000034</v>
      </c>
      <c r="W561" s="2">
        <f t="shared" si="250"/>
        <v>18964980.870000005</v>
      </c>
      <c r="X561" s="2">
        <f t="shared" si="250"/>
        <v>406665201.28000015</v>
      </c>
      <c r="Y561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8779A-02D0-4756-A82F-531E114496FF}">
  <dimension ref="A2:X292"/>
  <sheetViews>
    <sheetView workbookViewId="0">
      <pane ySplit="2" topLeftCell="A292" activePane="bottomLeft" state="frozen"/>
      <selection activeCell="O1" sqref="O1:X1"/>
      <selection pane="bottomLeft" activeCell="O1" sqref="O1:X1"/>
    </sheetView>
  </sheetViews>
  <sheetFormatPr defaultColWidth="8.85546875" defaultRowHeight="15.6" customHeight="1" outlineLevelRow="5" x14ac:dyDescent="0.25"/>
  <cols>
    <col min="1" max="1" width="7.5703125" style="39" hidden="1" customWidth="1"/>
    <col min="2" max="2" width="13" style="39" hidden="1" customWidth="1"/>
    <col min="3" max="3" width="21.5703125" style="39" hidden="1" customWidth="1"/>
    <col min="4" max="4" width="33.5703125" style="39" hidden="1" customWidth="1"/>
    <col min="5" max="5" width="16.5703125" style="39" customWidth="1"/>
    <col min="6" max="6" width="59.140625" style="39" bestFit="1" customWidth="1"/>
    <col min="7" max="7" width="11.42578125" style="39" customWidth="1"/>
    <col min="8" max="8" width="59.7109375" style="39" bestFit="1" customWidth="1"/>
    <col min="9" max="9" width="15.7109375" style="39" hidden="1" customWidth="1"/>
    <col min="10" max="10" width="91.85546875" style="39" hidden="1" customWidth="1"/>
    <col min="11" max="11" width="16.42578125" style="39" hidden="1" customWidth="1"/>
    <col min="12" max="12" width="87.140625" style="39" hidden="1" customWidth="1"/>
    <col min="13" max="13" width="90" style="39" hidden="1" customWidth="1"/>
    <col min="14" max="14" width="14.5703125" style="40" hidden="1" customWidth="1"/>
    <col min="15" max="15" width="13.85546875" style="40" bestFit="1" customWidth="1"/>
    <col min="16" max="16" width="16.42578125" style="40" hidden="1" customWidth="1"/>
    <col min="17" max="17" width="12.140625" style="40" hidden="1" customWidth="1"/>
    <col min="18" max="18" width="15.28515625" style="40" hidden="1" customWidth="1"/>
    <col min="19" max="19" width="11.85546875" style="40" hidden="1" customWidth="1"/>
    <col min="20" max="20" width="11.28515625" style="40" hidden="1" customWidth="1"/>
    <col min="21" max="21" width="11" style="40" hidden="1" customWidth="1"/>
    <col min="22" max="22" width="14.140625" style="40" hidden="1" customWidth="1"/>
    <col min="23" max="23" width="13.42578125" style="40" bestFit="1" customWidth="1"/>
    <col min="24" max="24" width="16" style="40" bestFit="1" customWidth="1"/>
    <col min="25" max="16384" width="8.85546875" style="39"/>
  </cols>
  <sheetData>
    <row r="2" spans="1:24" s="108" customFormat="1" ht="28.15" customHeight="1" x14ac:dyDescent="0.25">
      <c r="A2" s="108" t="s">
        <v>0</v>
      </c>
      <c r="B2" s="108" t="s">
        <v>1</v>
      </c>
      <c r="C2" s="108" t="s">
        <v>2</v>
      </c>
      <c r="D2" s="108" t="s">
        <v>3</v>
      </c>
      <c r="E2" s="108" t="s">
        <v>4</v>
      </c>
      <c r="F2" s="108" t="s">
        <v>5</v>
      </c>
      <c r="G2" s="108" t="s">
        <v>6</v>
      </c>
      <c r="H2" s="108" t="s">
        <v>7</v>
      </c>
      <c r="I2" s="108" t="s">
        <v>1527</v>
      </c>
      <c r="J2" s="108" t="s">
        <v>8</v>
      </c>
      <c r="K2" s="108" t="s">
        <v>9</v>
      </c>
      <c r="L2" s="108" t="s">
        <v>10</v>
      </c>
      <c r="M2" s="108" t="s">
        <v>11</v>
      </c>
      <c r="N2" s="109" t="s">
        <v>12</v>
      </c>
      <c r="O2" s="109" t="s">
        <v>1540</v>
      </c>
      <c r="P2" s="109" t="s">
        <v>1541</v>
      </c>
      <c r="Q2" s="109" t="s">
        <v>13</v>
      </c>
      <c r="R2" s="109" t="s">
        <v>14</v>
      </c>
      <c r="S2" s="109" t="s">
        <v>1542</v>
      </c>
      <c r="T2" s="109" t="s">
        <v>15</v>
      </c>
      <c r="U2" s="109" t="s">
        <v>1543</v>
      </c>
      <c r="V2" s="109" t="s">
        <v>16</v>
      </c>
      <c r="W2" s="109" t="s">
        <v>1544</v>
      </c>
      <c r="X2" s="109" t="s">
        <v>17</v>
      </c>
    </row>
    <row r="3" spans="1:24" ht="15.6" hidden="1" customHeight="1" outlineLevel="5" x14ac:dyDescent="0.25">
      <c r="A3" s="39" t="s">
        <v>18</v>
      </c>
      <c r="B3" s="39" t="s">
        <v>1545</v>
      </c>
      <c r="C3" s="39" t="s">
        <v>1546</v>
      </c>
      <c r="D3" s="39" t="s">
        <v>1547</v>
      </c>
      <c r="E3" s="39" t="s">
        <v>573</v>
      </c>
      <c r="F3" s="39" t="s">
        <v>1548</v>
      </c>
      <c r="G3" s="39" t="s">
        <v>575</v>
      </c>
      <c r="H3" s="39" t="s">
        <v>1549</v>
      </c>
      <c r="I3" s="39" t="s">
        <v>1550</v>
      </c>
      <c r="J3" s="39" t="s">
        <v>1551</v>
      </c>
      <c r="K3" s="39" t="s">
        <v>1552</v>
      </c>
      <c r="L3" s="39" t="s">
        <v>1553</v>
      </c>
      <c r="M3" s="39" t="s">
        <v>1554</v>
      </c>
      <c r="N3" s="40">
        <v>156758219</v>
      </c>
      <c r="O3" s="40">
        <v>156758219</v>
      </c>
      <c r="P3" s="40">
        <v>156758219</v>
      </c>
      <c r="Q3" s="40">
        <v>0</v>
      </c>
      <c r="R3" s="40">
        <v>156758219</v>
      </c>
      <c r="S3" s="40">
        <v>82120</v>
      </c>
      <c r="T3" s="40">
        <v>0</v>
      </c>
      <c r="U3" s="40">
        <v>82120</v>
      </c>
      <c r="V3" s="40">
        <v>0</v>
      </c>
      <c r="W3" s="40">
        <v>156840339</v>
      </c>
      <c r="X3" s="40">
        <v>0</v>
      </c>
    </row>
    <row r="4" spans="1:24" ht="15.6" hidden="1" customHeight="1" outlineLevel="5" x14ac:dyDescent="0.25">
      <c r="A4" s="39" t="s">
        <v>18</v>
      </c>
      <c r="B4" s="39" t="s">
        <v>1545</v>
      </c>
      <c r="C4" s="39" t="s">
        <v>1546</v>
      </c>
      <c r="D4" s="39" t="s">
        <v>1547</v>
      </c>
      <c r="E4" s="39" t="s">
        <v>573</v>
      </c>
      <c r="F4" s="39" t="s">
        <v>1548</v>
      </c>
      <c r="G4" s="39" t="s">
        <v>575</v>
      </c>
      <c r="H4" s="39" t="s">
        <v>1549</v>
      </c>
      <c r="I4" s="39" t="s">
        <v>1550</v>
      </c>
      <c r="J4" s="39" t="s">
        <v>1551</v>
      </c>
      <c r="K4" s="39" t="s">
        <v>1555</v>
      </c>
      <c r="L4" s="39" t="s">
        <v>1556</v>
      </c>
      <c r="M4" s="39" t="s">
        <v>1557</v>
      </c>
      <c r="N4" s="40">
        <v>16683333</v>
      </c>
      <c r="O4" s="40">
        <v>16683333</v>
      </c>
      <c r="P4" s="40">
        <v>11256000</v>
      </c>
      <c r="Q4" s="40">
        <v>5427333</v>
      </c>
      <c r="R4" s="40">
        <v>13331897.67</v>
      </c>
      <c r="S4" s="40">
        <v>39544185.920000002</v>
      </c>
      <c r="T4" s="40">
        <v>3188095.23</v>
      </c>
      <c r="U4" s="40">
        <v>17280000</v>
      </c>
      <c r="V4" s="40">
        <v>19076090.690000001</v>
      </c>
      <c r="W4" s="40">
        <v>28536000</v>
      </c>
      <c r="X4" s="40">
        <v>24503423.690000001</v>
      </c>
    </row>
    <row r="5" spans="1:24" ht="15.6" hidden="1" customHeight="1" outlineLevel="5" x14ac:dyDescent="0.25">
      <c r="A5" s="39" t="s">
        <v>18</v>
      </c>
      <c r="B5" s="39" t="s">
        <v>1545</v>
      </c>
      <c r="C5" s="39" t="s">
        <v>1546</v>
      </c>
      <c r="D5" s="39" t="s">
        <v>1547</v>
      </c>
      <c r="E5" s="39" t="s">
        <v>573</v>
      </c>
      <c r="F5" s="39" t="s">
        <v>1548</v>
      </c>
      <c r="G5" s="39" t="s">
        <v>575</v>
      </c>
      <c r="H5" s="39" t="s">
        <v>1549</v>
      </c>
      <c r="I5" s="39" t="s">
        <v>1550</v>
      </c>
      <c r="J5" s="39" t="s">
        <v>1551</v>
      </c>
      <c r="K5" s="39" t="s">
        <v>1558</v>
      </c>
      <c r="L5" s="39" t="s">
        <v>1559</v>
      </c>
      <c r="M5" s="39" t="s">
        <v>1560</v>
      </c>
      <c r="N5" s="40">
        <v>2647272.16</v>
      </c>
      <c r="O5" s="40">
        <v>2523462.36</v>
      </c>
      <c r="P5" s="40">
        <v>1544053.5</v>
      </c>
      <c r="Q5" s="40">
        <v>979408.86</v>
      </c>
      <c r="R5" s="40">
        <v>3235334.39</v>
      </c>
      <c r="S5" s="40">
        <v>3071928.27</v>
      </c>
      <c r="T5" s="40">
        <v>451659.9</v>
      </c>
      <c r="U5" s="40">
        <v>683195.82</v>
      </c>
      <c r="V5" s="40">
        <v>1937072.55</v>
      </c>
      <c r="W5" s="40">
        <v>2227249.3199999998</v>
      </c>
      <c r="X5" s="40">
        <v>2916481.41</v>
      </c>
    </row>
    <row r="6" spans="1:24" ht="15.6" hidden="1" customHeight="1" outlineLevel="5" x14ac:dyDescent="0.25">
      <c r="A6" s="39" t="s">
        <v>18</v>
      </c>
      <c r="B6" s="39" t="s">
        <v>1545</v>
      </c>
      <c r="C6" s="39" t="s">
        <v>1546</v>
      </c>
      <c r="D6" s="39" t="s">
        <v>1547</v>
      </c>
      <c r="E6" s="39" t="s">
        <v>573</v>
      </c>
      <c r="F6" s="39" t="s">
        <v>1548</v>
      </c>
      <c r="G6" s="39" t="s">
        <v>575</v>
      </c>
      <c r="H6" s="39" t="s">
        <v>1549</v>
      </c>
      <c r="I6" s="39" t="s">
        <v>1550</v>
      </c>
      <c r="J6" s="39" t="s">
        <v>1551</v>
      </c>
      <c r="K6" s="39" t="s">
        <v>1561</v>
      </c>
      <c r="L6" s="39" t="s">
        <v>1562</v>
      </c>
      <c r="M6" s="39" t="s">
        <v>1563</v>
      </c>
      <c r="N6" s="40">
        <v>3109049.05</v>
      </c>
      <c r="O6" s="40">
        <v>2227636.9900000002</v>
      </c>
      <c r="P6" s="40">
        <v>1173532.07</v>
      </c>
      <c r="Q6" s="40">
        <v>1054104.92</v>
      </c>
      <c r="R6" s="40">
        <v>2461587.65</v>
      </c>
      <c r="S6" s="40">
        <v>2698066.76</v>
      </c>
      <c r="T6" s="40">
        <v>44962.09</v>
      </c>
      <c r="U6" s="40">
        <v>1244052.03</v>
      </c>
      <c r="V6" s="40">
        <v>1409052.64</v>
      </c>
      <c r="W6" s="40">
        <v>2417584.1</v>
      </c>
      <c r="X6" s="40">
        <v>2463157.56</v>
      </c>
    </row>
    <row r="7" spans="1:24" ht="15.6" hidden="1" customHeight="1" outlineLevel="5" x14ac:dyDescent="0.25">
      <c r="A7" s="39" t="s">
        <v>18</v>
      </c>
      <c r="B7" s="39" t="s">
        <v>1545</v>
      </c>
      <c r="C7" s="39" t="s">
        <v>1546</v>
      </c>
      <c r="D7" s="39" t="s">
        <v>1547</v>
      </c>
      <c r="E7" s="39" t="s">
        <v>573</v>
      </c>
      <c r="F7" s="39" t="s">
        <v>1548</v>
      </c>
      <c r="G7" s="39" t="s">
        <v>575</v>
      </c>
      <c r="H7" s="39" t="s">
        <v>1549</v>
      </c>
      <c r="I7" s="39" t="s">
        <v>1550</v>
      </c>
      <c r="J7" s="39" t="s">
        <v>1551</v>
      </c>
      <c r="K7" s="39" t="s">
        <v>1564</v>
      </c>
      <c r="L7" s="39" t="s">
        <v>1565</v>
      </c>
      <c r="M7" s="39" t="s">
        <v>1566</v>
      </c>
      <c r="N7" s="40">
        <v>29705460.199999999</v>
      </c>
      <c r="O7" s="40">
        <v>29676251.149999999</v>
      </c>
      <c r="P7" s="40">
        <v>29676251.149999999</v>
      </c>
      <c r="Q7" s="40">
        <v>2.0861625673468399E-9</v>
      </c>
      <c r="R7" s="40">
        <v>25036706.469999999</v>
      </c>
      <c r="S7" s="40">
        <v>0</v>
      </c>
      <c r="T7" s="40">
        <v>0</v>
      </c>
      <c r="U7" s="40">
        <v>0</v>
      </c>
      <c r="V7" s="40">
        <v>0</v>
      </c>
      <c r="W7" s="40">
        <v>29676251.149999999</v>
      </c>
      <c r="X7" s="40">
        <v>2.0861625673468399E-9</v>
      </c>
    </row>
    <row r="8" spans="1:24" ht="15.6" hidden="1" customHeight="1" outlineLevel="5" x14ac:dyDescent="0.25">
      <c r="A8" s="39" t="s">
        <v>18</v>
      </c>
      <c r="B8" s="39" t="s">
        <v>1545</v>
      </c>
      <c r="C8" s="39" t="s">
        <v>1546</v>
      </c>
      <c r="D8" s="39" t="s">
        <v>1547</v>
      </c>
      <c r="E8" s="39" t="s">
        <v>573</v>
      </c>
      <c r="F8" s="39" t="s">
        <v>1548</v>
      </c>
      <c r="G8" s="39" t="s">
        <v>575</v>
      </c>
      <c r="H8" s="39" t="s">
        <v>1549</v>
      </c>
      <c r="I8" s="39" t="s">
        <v>1550</v>
      </c>
      <c r="J8" s="39" t="s">
        <v>1551</v>
      </c>
      <c r="K8" s="39" t="s">
        <v>1567</v>
      </c>
      <c r="L8" s="39" t="s">
        <v>1568</v>
      </c>
      <c r="M8" s="39" t="s">
        <v>1569</v>
      </c>
      <c r="N8" s="40">
        <v>1823156.56</v>
      </c>
      <c r="O8" s="40">
        <v>1542521.21</v>
      </c>
      <c r="P8" s="40">
        <v>1033627.55</v>
      </c>
      <c r="Q8" s="40">
        <v>508893.66</v>
      </c>
      <c r="R8" s="40">
        <v>1542521.21</v>
      </c>
      <c r="S8" s="40">
        <v>4026910.18</v>
      </c>
      <c r="T8" s="40">
        <v>0</v>
      </c>
      <c r="U8" s="40">
        <v>2717041.22</v>
      </c>
      <c r="V8" s="40">
        <v>1309868.96</v>
      </c>
      <c r="W8" s="40">
        <v>3750668.77</v>
      </c>
      <c r="X8" s="40">
        <v>1818762.62</v>
      </c>
    </row>
    <row r="9" spans="1:24" ht="15.6" hidden="1" customHeight="1" outlineLevel="5" x14ac:dyDescent="0.25">
      <c r="A9" s="39" t="s">
        <v>18</v>
      </c>
      <c r="B9" s="39" t="s">
        <v>1545</v>
      </c>
      <c r="C9" s="39" t="s">
        <v>1546</v>
      </c>
      <c r="D9" s="39" t="s">
        <v>1547</v>
      </c>
      <c r="E9" s="39" t="s">
        <v>573</v>
      </c>
      <c r="F9" s="39" t="s">
        <v>1548</v>
      </c>
      <c r="G9" s="39" t="s">
        <v>575</v>
      </c>
      <c r="H9" s="39" t="s">
        <v>1549</v>
      </c>
      <c r="I9" s="39" t="s">
        <v>1550</v>
      </c>
      <c r="J9" s="39" t="s">
        <v>1551</v>
      </c>
      <c r="K9" s="39" t="s">
        <v>1570</v>
      </c>
      <c r="L9" s="39" t="s">
        <v>1571</v>
      </c>
      <c r="M9" s="39" t="s">
        <v>1572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135466</v>
      </c>
      <c r="T9" s="40">
        <v>135466</v>
      </c>
      <c r="U9" s="40">
        <v>0</v>
      </c>
      <c r="V9" s="40">
        <v>0</v>
      </c>
      <c r="W9" s="40">
        <v>0</v>
      </c>
      <c r="X9" s="40">
        <v>0</v>
      </c>
    </row>
    <row r="10" spans="1:24" ht="15.6" hidden="1" customHeight="1" outlineLevel="5" x14ac:dyDescent="0.25">
      <c r="A10" s="39" t="s">
        <v>18</v>
      </c>
      <c r="B10" s="39" t="s">
        <v>1545</v>
      </c>
      <c r="C10" s="39" t="s">
        <v>1546</v>
      </c>
      <c r="D10" s="39" t="s">
        <v>1547</v>
      </c>
      <c r="E10" s="39" t="s">
        <v>573</v>
      </c>
      <c r="F10" s="39" t="s">
        <v>1548</v>
      </c>
      <c r="G10" s="39" t="s">
        <v>575</v>
      </c>
      <c r="H10" s="39" t="s">
        <v>1549</v>
      </c>
      <c r="I10" s="39" t="s">
        <v>1550</v>
      </c>
      <c r="J10" s="39" t="s">
        <v>1551</v>
      </c>
      <c r="K10" s="39" t="s">
        <v>1573</v>
      </c>
      <c r="L10" s="39" t="s">
        <v>1574</v>
      </c>
      <c r="M10" s="39" t="s">
        <v>1575</v>
      </c>
      <c r="N10" s="40">
        <v>1720170.36</v>
      </c>
      <c r="O10" s="40">
        <v>1453515.9</v>
      </c>
      <c r="P10" s="40">
        <v>1453515.9</v>
      </c>
      <c r="Q10" s="40">
        <v>0</v>
      </c>
      <c r="R10" s="40">
        <v>1629115.9</v>
      </c>
      <c r="S10" s="40">
        <v>80000</v>
      </c>
      <c r="T10" s="40">
        <v>0</v>
      </c>
      <c r="U10" s="40">
        <v>0</v>
      </c>
      <c r="V10" s="40">
        <v>80000</v>
      </c>
      <c r="W10" s="40">
        <v>1453515.9</v>
      </c>
      <c r="X10" s="40">
        <v>80000</v>
      </c>
    </row>
    <row r="11" spans="1:24" ht="15.6" hidden="1" customHeight="1" outlineLevel="5" x14ac:dyDescent="0.25">
      <c r="A11" s="39" t="s">
        <v>18</v>
      </c>
      <c r="B11" s="39" t="s">
        <v>1545</v>
      </c>
      <c r="C11" s="39" t="s">
        <v>1546</v>
      </c>
      <c r="D11" s="39" t="s">
        <v>1547</v>
      </c>
      <c r="E11" s="39" t="s">
        <v>573</v>
      </c>
      <c r="F11" s="39" t="s">
        <v>1548</v>
      </c>
      <c r="G11" s="39" t="s">
        <v>575</v>
      </c>
      <c r="H11" s="39" t="s">
        <v>1549</v>
      </c>
      <c r="I11" s="39" t="s">
        <v>1550</v>
      </c>
      <c r="J11" s="39" t="s">
        <v>1551</v>
      </c>
      <c r="K11" s="39" t="s">
        <v>1576</v>
      </c>
      <c r="L11" s="39" t="s">
        <v>1577</v>
      </c>
      <c r="M11" s="39" t="s">
        <v>1578</v>
      </c>
      <c r="N11" s="40">
        <v>200000</v>
      </c>
      <c r="O11" s="40">
        <v>0</v>
      </c>
      <c r="P11" s="40">
        <v>0</v>
      </c>
      <c r="Q11" s="40">
        <v>0</v>
      </c>
      <c r="R11" s="40">
        <v>0</v>
      </c>
      <c r="S11" s="40">
        <v>177901.69</v>
      </c>
      <c r="T11" s="40">
        <v>0</v>
      </c>
      <c r="U11" s="40">
        <v>0</v>
      </c>
      <c r="V11" s="40">
        <v>177901.69</v>
      </c>
      <c r="W11" s="40">
        <v>0</v>
      </c>
      <c r="X11" s="40">
        <v>177901.69</v>
      </c>
    </row>
    <row r="12" spans="1:24" ht="15.6" hidden="1" customHeight="1" outlineLevel="5" x14ac:dyDescent="0.25">
      <c r="A12" s="39" t="s">
        <v>18</v>
      </c>
      <c r="B12" s="39" t="s">
        <v>1545</v>
      </c>
      <c r="C12" s="39" t="s">
        <v>1546</v>
      </c>
      <c r="D12" s="39" t="s">
        <v>1547</v>
      </c>
      <c r="E12" s="39" t="s">
        <v>573</v>
      </c>
      <c r="F12" s="39" t="s">
        <v>1548</v>
      </c>
      <c r="G12" s="39" t="s">
        <v>575</v>
      </c>
      <c r="H12" s="39" t="s">
        <v>1549</v>
      </c>
      <c r="I12" s="39" t="s">
        <v>1550</v>
      </c>
      <c r="J12" s="39" t="s">
        <v>1551</v>
      </c>
      <c r="K12" s="39" t="s">
        <v>1579</v>
      </c>
      <c r="L12" s="39" t="s">
        <v>1580</v>
      </c>
      <c r="M12" s="39" t="s">
        <v>1581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</row>
    <row r="13" spans="1:24" ht="15.6" hidden="1" customHeight="1" outlineLevel="5" x14ac:dyDescent="0.25">
      <c r="A13" s="39" t="s">
        <v>18</v>
      </c>
      <c r="B13" s="39" t="s">
        <v>1545</v>
      </c>
      <c r="C13" s="39" t="s">
        <v>1546</v>
      </c>
      <c r="D13" s="39" t="s">
        <v>1547</v>
      </c>
      <c r="E13" s="39" t="s">
        <v>573</v>
      </c>
      <c r="F13" s="39" t="s">
        <v>1548</v>
      </c>
      <c r="G13" s="39" t="s">
        <v>575</v>
      </c>
      <c r="H13" s="39" t="s">
        <v>1549</v>
      </c>
      <c r="I13" s="39" t="s">
        <v>1550</v>
      </c>
      <c r="J13" s="39" t="s">
        <v>1551</v>
      </c>
      <c r="K13" s="39" t="s">
        <v>1582</v>
      </c>
      <c r="L13" s="39" t="s">
        <v>1583</v>
      </c>
      <c r="M13" s="39" t="s">
        <v>1584</v>
      </c>
      <c r="N13" s="40">
        <v>155868</v>
      </c>
      <c r="O13" s="40">
        <v>141968</v>
      </c>
      <c r="P13" s="40">
        <v>118448</v>
      </c>
      <c r="Q13" s="40">
        <v>23520</v>
      </c>
      <c r="R13" s="40">
        <v>155868</v>
      </c>
      <c r="S13" s="40">
        <v>45505</v>
      </c>
      <c r="T13" s="40">
        <v>0</v>
      </c>
      <c r="U13" s="40">
        <v>0</v>
      </c>
      <c r="V13" s="40">
        <v>45505</v>
      </c>
      <c r="W13" s="40">
        <v>118448</v>
      </c>
      <c r="X13" s="40">
        <v>69025</v>
      </c>
    </row>
    <row r="14" spans="1:24" ht="15.6" hidden="1" customHeight="1" outlineLevel="5" x14ac:dyDescent="0.25">
      <c r="A14" s="39" t="s">
        <v>18</v>
      </c>
      <c r="B14" s="39" t="s">
        <v>1545</v>
      </c>
      <c r="C14" s="39" t="s">
        <v>1546</v>
      </c>
      <c r="D14" s="39" t="s">
        <v>1547</v>
      </c>
      <c r="E14" s="39" t="s">
        <v>573</v>
      </c>
      <c r="F14" s="39" t="s">
        <v>1548</v>
      </c>
      <c r="G14" s="39" t="s">
        <v>575</v>
      </c>
      <c r="H14" s="39" t="s">
        <v>1549</v>
      </c>
      <c r="I14" s="39" t="s">
        <v>1550</v>
      </c>
      <c r="J14" s="39" t="s">
        <v>1551</v>
      </c>
      <c r="K14" s="39" t="s">
        <v>1585</v>
      </c>
      <c r="L14" s="39" t="s">
        <v>1586</v>
      </c>
      <c r="M14" s="39" t="s">
        <v>1587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</row>
    <row r="15" spans="1:24" ht="15.6" hidden="1" customHeight="1" outlineLevel="5" x14ac:dyDescent="0.25">
      <c r="A15" s="39" t="s">
        <v>18</v>
      </c>
      <c r="B15" s="39" t="s">
        <v>1545</v>
      </c>
      <c r="C15" s="39" t="s">
        <v>1546</v>
      </c>
      <c r="D15" s="39" t="s">
        <v>1547</v>
      </c>
      <c r="E15" s="39" t="s">
        <v>573</v>
      </c>
      <c r="F15" s="39" t="s">
        <v>1548</v>
      </c>
      <c r="G15" s="39" t="s">
        <v>575</v>
      </c>
      <c r="H15" s="39" t="s">
        <v>1549</v>
      </c>
      <c r="I15" s="39" t="s">
        <v>1550</v>
      </c>
      <c r="J15" s="39" t="s">
        <v>1551</v>
      </c>
      <c r="K15" s="39" t="s">
        <v>1588</v>
      </c>
      <c r="L15" s="39" t="s">
        <v>1589</v>
      </c>
      <c r="M15" s="39" t="s">
        <v>1590</v>
      </c>
      <c r="N15" s="40">
        <v>13054892.050000001</v>
      </c>
      <c r="O15" s="40">
        <v>10550609.720000001</v>
      </c>
      <c r="P15" s="40">
        <v>0</v>
      </c>
      <c r="Q15" s="40">
        <v>10550609.720000001</v>
      </c>
      <c r="R15" s="40">
        <v>8063973.6699999999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10550609.720000001</v>
      </c>
    </row>
    <row r="16" spans="1:24" ht="15.6" hidden="1" customHeight="1" outlineLevel="5" x14ac:dyDescent="0.25">
      <c r="A16" s="39" t="s">
        <v>18</v>
      </c>
      <c r="B16" s="39" t="s">
        <v>1545</v>
      </c>
      <c r="C16" s="39" t="s">
        <v>1546</v>
      </c>
      <c r="D16" s="39" t="s">
        <v>1547</v>
      </c>
      <c r="E16" s="39" t="s">
        <v>573</v>
      </c>
      <c r="F16" s="39" t="s">
        <v>1548</v>
      </c>
      <c r="G16" s="39" t="s">
        <v>575</v>
      </c>
      <c r="H16" s="39" t="s">
        <v>1549</v>
      </c>
      <c r="I16" s="39" t="s">
        <v>1550</v>
      </c>
      <c r="J16" s="39" t="s">
        <v>1551</v>
      </c>
      <c r="K16" s="39" t="s">
        <v>1591</v>
      </c>
      <c r="L16" s="39" t="s">
        <v>1592</v>
      </c>
      <c r="M16" s="39" t="s">
        <v>1593</v>
      </c>
      <c r="N16" s="40">
        <v>4532488.54</v>
      </c>
      <c r="O16" s="40">
        <v>3228584.14</v>
      </c>
      <c r="P16" s="40">
        <v>429500.59</v>
      </c>
      <c r="Q16" s="40">
        <v>2799083.55</v>
      </c>
      <c r="R16" s="40">
        <v>3252473.98</v>
      </c>
      <c r="S16" s="40">
        <v>0</v>
      </c>
      <c r="T16" s="40">
        <v>0</v>
      </c>
      <c r="U16" s="40">
        <v>0</v>
      </c>
      <c r="V16" s="40">
        <v>0</v>
      </c>
      <c r="W16" s="40">
        <v>429500.59</v>
      </c>
      <c r="X16" s="40">
        <v>2799083.55</v>
      </c>
    </row>
    <row r="17" spans="1:24" ht="15.6" hidden="1" customHeight="1" outlineLevel="5" x14ac:dyDescent="0.25">
      <c r="A17" s="39" t="s">
        <v>18</v>
      </c>
      <c r="B17" s="39" t="s">
        <v>1545</v>
      </c>
      <c r="C17" s="39" t="s">
        <v>1546</v>
      </c>
      <c r="D17" s="39" t="s">
        <v>1547</v>
      </c>
      <c r="E17" s="39" t="s">
        <v>573</v>
      </c>
      <c r="F17" s="39" t="s">
        <v>1548</v>
      </c>
      <c r="G17" s="39" t="s">
        <v>575</v>
      </c>
      <c r="H17" s="39" t="s">
        <v>1549</v>
      </c>
      <c r="I17" s="39" t="s">
        <v>1550</v>
      </c>
      <c r="J17" s="39" t="s">
        <v>1551</v>
      </c>
      <c r="K17" s="39" t="s">
        <v>1594</v>
      </c>
      <c r="L17" s="39" t="s">
        <v>1595</v>
      </c>
      <c r="M17" s="39" t="s">
        <v>1596</v>
      </c>
      <c r="N17" s="40">
        <v>46046907.600000001</v>
      </c>
      <c r="O17" s="40">
        <v>44661621.380000003</v>
      </c>
      <c r="P17" s="40">
        <v>239248.74</v>
      </c>
      <c r="Q17" s="40">
        <v>44422372.640000001</v>
      </c>
      <c r="R17" s="40">
        <v>44606735.670000002</v>
      </c>
      <c r="S17" s="40">
        <v>588110.15</v>
      </c>
      <c r="T17" s="40">
        <v>0</v>
      </c>
      <c r="U17" s="40">
        <v>1000</v>
      </c>
      <c r="V17" s="40">
        <v>587110.15</v>
      </c>
      <c r="W17" s="40">
        <v>240248.74</v>
      </c>
      <c r="X17" s="40">
        <v>45009482.789999999</v>
      </c>
    </row>
    <row r="18" spans="1:24" ht="15.6" hidden="1" customHeight="1" outlineLevel="5" x14ac:dyDescent="0.25">
      <c r="A18" s="39" t="s">
        <v>18</v>
      </c>
      <c r="B18" s="39" t="s">
        <v>1545</v>
      </c>
      <c r="C18" s="39" t="s">
        <v>1546</v>
      </c>
      <c r="D18" s="39" t="s">
        <v>1547</v>
      </c>
      <c r="E18" s="39" t="s">
        <v>573</v>
      </c>
      <c r="F18" s="39" t="s">
        <v>1548</v>
      </c>
      <c r="G18" s="39" t="s">
        <v>575</v>
      </c>
      <c r="H18" s="39" t="s">
        <v>1549</v>
      </c>
      <c r="I18" s="39" t="s">
        <v>1550</v>
      </c>
      <c r="J18" s="39" t="s">
        <v>1551</v>
      </c>
      <c r="K18" s="39" t="s">
        <v>1597</v>
      </c>
      <c r="L18" s="39" t="s">
        <v>1598</v>
      </c>
      <c r="M18" s="39" t="s">
        <v>1599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</row>
    <row r="19" spans="1:24" ht="15.6" hidden="1" customHeight="1" outlineLevel="4" x14ac:dyDescent="0.25">
      <c r="J19" s="41" t="s">
        <v>1600</v>
      </c>
      <c r="N19" s="40">
        <f t="shared" ref="N19:X19" si="0">SUBTOTAL(9,N3:N18)</f>
        <v>276436816.52000004</v>
      </c>
      <c r="O19" s="40">
        <f t="shared" si="0"/>
        <v>269447722.85000002</v>
      </c>
      <c r="P19" s="40">
        <f t="shared" si="0"/>
        <v>203682396.50000003</v>
      </c>
      <c r="Q19" s="40">
        <f t="shared" si="0"/>
        <v>65765326.350000009</v>
      </c>
      <c r="R19" s="40">
        <f t="shared" si="0"/>
        <v>260074433.60999995</v>
      </c>
      <c r="S19" s="40">
        <f t="shared" si="0"/>
        <v>50450193.969999999</v>
      </c>
      <c r="T19" s="40">
        <f t="shared" si="0"/>
        <v>3820183.2199999997</v>
      </c>
      <c r="U19" s="40">
        <f t="shared" si="0"/>
        <v>22007409.07</v>
      </c>
      <c r="V19" s="40">
        <f t="shared" si="0"/>
        <v>24622601.680000003</v>
      </c>
      <c r="W19" s="40">
        <f t="shared" si="0"/>
        <v>225689805.57000002</v>
      </c>
      <c r="X19" s="40">
        <f t="shared" si="0"/>
        <v>90387928.030000001</v>
      </c>
    </row>
    <row r="20" spans="1:24" ht="15.6" hidden="1" customHeight="1" outlineLevel="5" x14ac:dyDescent="0.25">
      <c r="A20" s="39" t="s">
        <v>18</v>
      </c>
      <c r="B20" s="39" t="s">
        <v>1545</v>
      </c>
      <c r="C20" s="39" t="s">
        <v>1546</v>
      </c>
      <c r="D20" s="39" t="s">
        <v>1547</v>
      </c>
      <c r="E20" s="39" t="s">
        <v>573</v>
      </c>
      <c r="F20" s="39" t="s">
        <v>1548</v>
      </c>
      <c r="G20" s="39" t="s">
        <v>575</v>
      </c>
      <c r="H20" s="39" t="s">
        <v>1549</v>
      </c>
      <c r="I20" s="39" t="s">
        <v>1601</v>
      </c>
      <c r="J20" s="39" t="s">
        <v>1602</v>
      </c>
      <c r="K20" s="39" t="s">
        <v>1603</v>
      </c>
      <c r="L20" s="39" t="s">
        <v>1602</v>
      </c>
      <c r="M20" s="39" t="s">
        <v>1604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</row>
    <row r="21" spans="1:24" ht="15.6" hidden="1" customHeight="1" outlineLevel="4" x14ac:dyDescent="0.25">
      <c r="J21" s="41" t="s">
        <v>1605</v>
      </c>
      <c r="N21" s="40">
        <f t="shared" ref="N21:X21" si="1">SUBTOTAL(9,N20:N20)</f>
        <v>0</v>
      </c>
      <c r="O21" s="40">
        <f t="shared" si="1"/>
        <v>0</v>
      </c>
      <c r="P21" s="40">
        <f t="shared" si="1"/>
        <v>0</v>
      </c>
      <c r="Q21" s="40">
        <f t="shared" si="1"/>
        <v>0</v>
      </c>
      <c r="R21" s="40">
        <f t="shared" si="1"/>
        <v>0</v>
      </c>
      <c r="S21" s="40">
        <f t="shared" si="1"/>
        <v>0</v>
      </c>
      <c r="T21" s="40">
        <f t="shared" si="1"/>
        <v>0</v>
      </c>
      <c r="U21" s="40">
        <f t="shared" si="1"/>
        <v>0</v>
      </c>
      <c r="V21" s="40">
        <f t="shared" si="1"/>
        <v>0</v>
      </c>
      <c r="W21" s="40">
        <f t="shared" si="1"/>
        <v>0</v>
      </c>
      <c r="X21" s="40">
        <f t="shared" si="1"/>
        <v>0</v>
      </c>
    </row>
    <row r="22" spans="1:24" ht="15.6" hidden="1" customHeight="1" outlineLevel="3" x14ac:dyDescent="0.25">
      <c r="H22" s="41" t="s">
        <v>1606</v>
      </c>
      <c r="N22" s="40">
        <f t="shared" ref="N22:X22" si="2">SUBTOTAL(9,N3:N20)</f>
        <v>276436816.52000004</v>
      </c>
      <c r="O22" s="40">
        <f t="shared" si="2"/>
        <v>269447722.85000002</v>
      </c>
      <c r="P22" s="40">
        <f t="shared" si="2"/>
        <v>203682396.50000003</v>
      </c>
      <c r="Q22" s="40">
        <f t="shared" si="2"/>
        <v>65765326.350000009</v>
      </c>
      <c r="R22" s="40">
        <f t="shared" si="2"/>
        <v>260074433.60999995</v>
      </c>
      <c r="S22" s="40">
        <f t="shared" si="2"/>
        <v>50450193.969999999</v>
      </c>
      <c r="T22" s="40">
        <f t="shared" si="2"/>
        <v>3820183.2199999997</v>
      </c>
      <c r="U22" s="40">
        <f t="shared" si="2"/>
        <v>22007409.07</v>
      </c>
      <c r="V22" s="40">
        <f t="shared" si="2"/>
        <v>24622601.680000003</v>
      </c>
      <c r="W22" s="40">
        <f t="shared" si="2"/>
        <v>225689805.57000002</v>
      </c>
      <c r="X22" s="40">
        <f t="shared" si="2"/>
        <v>90387928.030000001</v>
      </c>
    </row>
    <row r="23" spans="1:24" ht="15.6" hidden="1" customHeight="1" outlineLevel="5" x14ac:dyDescent="0.25">
      <c r="A23" s="39" t="s">
        <v>18</v>
      </c>
      <c r="B23" s="39" t="s">
        <v>1545</v>
      </c>
      <c r="C23" s="39" t="s">
        <v>1546</v>
      </c>
      <c r="D23" s="39" t="s">
        <v>1547</v>
      </c>
      <c r="E23" s="39" t="s">
        <v>573</v>
      </c>
      <c r="F23" s="39" t="s">
        <v>1548</v>
      </c>
      <c r="G23" s="39" t="s">
        <v>627</v>
      </c>
      <c r="H23" s="39" t="s">
        <v>1607</v>
      </c>
      <c r="I23" s="39" t="s">
        <v>1608</v>
      </c>
      <c r="J23" s="39" t="s">
        <v>1609</v>
      </c>
      <c r="K23" s="39" t="s">
        <v>1610</v>
      </c>
      <c r="L23" s="39" t="s">
        <v>1611</v>
      </c>
      <c r="M23" s="39" t="s">
        <v>1612</v>
      </c>
      <c r="N23" s="40">
        <v>750923.81</v>
      </c>
      <c r="O23" s="40">
        <v>741708.5</v>
      </c>
      <c r="P23" s="40">
        <v>347557.87</v>
      </c>
      <c r="Q23" s="40">
        <v>394150.63</v>
      </c>
      <c r="R23" s="40">
        <v>904104.21</v>
      </c>
      <c r="S23" s="40">
        <v>5353794.67</v>
      </c>
      <c r="T23" s="40">
        <v>3212.79</v>
      </c>
      <c r="U23" s="40">
        <v>401943.58</v>
      </c>
      <c r="V23" s="40">
        <v>4948638.3</v>
      </c>
      <c r="W23" s="40">
        <v>749501.45</v>
      </c>
      <c r="X23" s="40">
        <v>5342788.93</v>
      </c>
    </row>
    <row r="24" spans="1:24" ht="15.6" hidden="1" customHeight="1" outlineLevel="5" x14ac:dyDescent="0.25">
      <c r="A24" s="39" t="s">
        <v>18</v>
      </c>
      <c r="B24" s="39" t="s">
        <v>1545</v>
      </c>
      <c r="C24" s="39" t="s">
        <v>1546</v>
      </c>
      <c r="D24" s="39" t="s">
        <v>1547</v>
      </c>
      <c r="E24" s="39" t="s">
        <v>573</v>
      </c>
      <c r="F24" s="39" t="s">
        <v>1548</v>
      </c>
      <c r="G24" s="39" t="s">
        <v>627</v>
      </c>
      <c r="H24" s="39" t="s">
        <v>1607</v>
      </c>
      <c r="I24" s="39" t="s">
        <v>1608</v>
      </c>
      <c r="J24" s="39" t="s">
        <v>1609</v>
      </c>
      <c r="K24" s="39" t="s">
        <v>1613</v>
      </c>
      <c r="L24" s="39" t="s">
        <v>1614</v>
      </c>
      <c r="M24" s="39" t="s">
        <v>1615</v>
      </c>
      <c r="N24" s="40">
        <v>64600.19</v>
      </c>
      <c r="O24" s="40">
        <v>36405.660000000003</v>
      </c>
      <c r="P24" s="40">
        <v>36405.660000000003</v>
      </c>
      <c r="Q24" s="40">
        <v>0</v>
      </c>
      <c r="R24" s="40">
        <v>69887.19</v>
      </c>
      <c r="S24" s="40">
        <v>100520.85</v>
      </c>
      <c r="T24" s="40">
        <v>0</v>
      </c>
      <c r="U24" s="40">
        <v>62384.03</v>
      </c>
      <c r="V24" s="40">
        <v>38136.82</v>
      </c>
      <c r="W24" s="40">
        <v>98789.69</v>
      </c>
      <c r="X24" s="40">
        <v>38136.82</v>
      </c>
    </row>
    <row r="25" spans="1:24" ht="15.6" hidden="1" customHeight="1" outlineLevel="5" x14ac:dyDescent="0.25">
      <c r="A25" s="39" t="s">
        <v>18</v>
      </c>
      <c r="B25" s="39" t="s">
        <v>1545</v>
      </c>
      <c r="C25" s="39" t="s">
        <v>1546</v>
      </c>
      <c r="D25" s="39" t="s">
        <v>1547</v>
      </c>
      <c r="E25" s="39" t="s">
        <v>573</v>
      </c>
      <c r="F25" s="39" t="s">
        <v>1548</v>
      </c>
      <c r="G25" s="39" t="s">
        <v>627</v>
      </c>
      <c r="H25" s="39" t="s">
        <v>1607</v>
      </c>
      <c r="I25" s="39" t="s">
        <v>1608</v>
      </c>
      <c r="J25" s="39" t="s">
        <v>1609</v>
      </c>
      <c r="K25" s="39" t="s">
        <v>1616</v>
      </c>
      <c r="L25" s="39" t="s">
        <v>1617</v>
      </c>
      <c r="M25" s="39" t="s">
        <v>1618</v>
      </c>
      <c r="N25" s="40">
        <v>1399396.58</v>
      </c>
      <c r="O25" s="40">
        <v>769699.51</v>
      </c>
      <c r="P25" s="40">
        <v>584423.12</v>
      </c>
      <c r="Q25" s="40">
        <v>185276.39</v>
      </c>
      <c r="R25" s="40">
        <v>1059643.42</v>
      </c>
      <c r="S25" s="40">
        <v>4412235.4000000004</v>
      </c>
      <c r="T25" s="40">
        <v>37600.01</v>
      </c>
      <c r="U25" s="40">
        <v>2521241.14</v>
      </c>
      <c r="V25" s="40">
        <v>1853394.25</v>
      </c>
      <c r="W25" s="40">
        <v>3105664.26</v>
      </c>
      <c r="X25" s="40">
        <v>2038670.64</v>
      </c>
    </row>
    <row r="26" spans="1:24" ht="15.6" hidden="1" customHeight="1" outlineLevel="4" x14ac:dyDescent="0.25">
      <c r="J26" s="41" t="s">
        <v>1619</v>
      </c>
      <c r="N26" s="40">
        <f t="shared" ref="N26:X26" si="3">SUBTOTAL(9,N23:N25)</f>
        <v>2214920.58</v>
      </c>
      <c r="O26" s="40">
        <f t="shared" si="3"/>
        <v>1547813.67</v>
      </c>
      <c r="P26" s="40">
        <f t="shared" si="3"/>
        <v>968386.65</v>
      </c>
      <c r="Q26" s="40">
        <f t="shared" si="3"/>
        <v>579427.02</v>
      </c>
      <c r="R26" s="40">
        <f t="shared" si="3"/>
        <v>2033634.8199999998</v>
      </c>
      <c r="S26" s="40">
        <f t="shared" si="3"/>
        <v>9866550.9199999999</v>
      </c>
      <c r="T26" s="40">
        <f t="shared" si="3"/>
        <v>40812.800000000003</v>
      </c>
      <c r="U26" s="40">
        <f t="shared" si="3"/>
        <v>2985568.75</v>
      </c>
      <c r="V26" s="40">
        <f t="shared" si="3"/>
        <v>6840169.3700000001</v>
      </c>
      <c r="W26" s="40">
        <f t="shared" si="3"/>
        <v>3953955.3999999994</v>
      </c>
      <c r="X26" s="40">
        <f t="shared" si="3"/>
        <v>7419596.3899999997</v>
      </c>
    </row>
    <row r="27" spans="1:24" ht="15.6" hidden="1" customHeight="1" outlineLevel="3" x14ac:dyDescent="0.25">
      <c r="H27" s="41" t="s">
        <v>1620</v>
      </c>
      <c r="N27" s="40">
        <f t="shared" ref="N27:X27" si="4">SUBTOTAL(9,N23:N25)</f>
        <v>2214920.58</v>
      </c>
      <c r="O27" s="40">
        <f t="shared" si="4"/>
        <v>1547813.67</v>
      </c>
      <c r="P27" s="40">
        <f t="shared" si="4"/>
        <v>968386.65</v>
      </c>
      <c r="Q27" s="40">
        <f t="shared" si="4"/>
        <v>579427.02</v>
      </c>
      <c r="R27" s="40">
        <f t="shared" si="4"/>
        <v>2033634.8199999998</v>
      </c>
      <c r="S27" s="40">
        <f t="shared" si="4"/>
        <v>9866550.9199999999</v>
      </c>
      <c r="T27" s="40">
        <f t="shared" si="4"/>
        <v>40812.800000000003</v>
      </c>
      <c r="U27" s="40">
        <f t="shared" si="4"/>
        <v>2985568.75</v>
      </c>
      <c r="V27" s="40">
        <f t="shared" si="4"/>
        <v>6840169.3700000001</v>
      </c>
      <c r="W27" s="40">
        <f t="shared" si="4"/>
        <v>3953955.3999999994</v>
      </c>
      <c r="X27" s="40">
        <f t="shared" si="4"/>
        <v>7419596.3899999997</v>
      </c>
    </row>
    <row r="28" spans="1:24" ht="15.6" hidden="1" customHeight="1" outlineLevel="5" x14ac:dyDescent="0.25">
      <c r="A28" s="39" t="s">
        <v>18</v>
      </c>
      <c r="B28" s="39" t="s">
        <v>1545</v>
      </c>
      <c r="C28" s="39" t="s">
        <v>1546</v>
      </c>
      <c r="D28" s="39" t="s">
        <v>1547</v>
      </c>
      <c r="E28" s="39" t="s">
        <v>573</v>
      </c>
      <c r="F28" s="39" t="s">
        <v>1548</v>
      </c>
      <c r="G28" s="39" t="s">
        <v>674</v>
      </c>
      <c r="H28" s="39" t="s">
        <v>1621</v>
      </c>
      <c r="I28" s="39" t="s">
        <v>1622</v>
      </c>
      <c r="J28" s="39" t="s">
        <v>1623</v>
      </c>
      <c r="K28" s="39" t="s">
        <v>1624</v>
      </c>
      <c r="L28" s="39" t="s">
        <v>1625</v>
      </c>
      <c r="M28" s="39" t="s">
        <v>1626</v>
      </c>
      <c r="N28" s="40">
        <v>6000</v>
      </c>
      <c r="O28" s="40">
        <v>6000</v>
      </c>
      <c r="P28" s="40">
        <v>0</v>
      </c>
      <c r="Q28" s="40">
        <v>6000</v>
      </c>
      <c r="R28" s="40">
        <v>6000</v>
      </c>
      <c r="S28" s="40">
        <v>10512</v>
      </c>
      <c r="T28" s="40">
        <v>0</v>
      </c>
      <c r="U28" s="40">
        <v>0</v>
      </c>
      <c r="V28" s="40">
        <v>10512</v>
      </c>
      <c r="W28" s="40">
        <v>0</v>
      </c>
      <c r="X28" s="40">
        <v>16512</v>
      </c>
    </row>
    <row r="29" spans="1:24" ht="15.6" hidden="1" customHeight="1" outlineLevel="4" x14ac:dyDescent="0.25">
      <c r="J29" s="41" t="s">
        <v>1627</v>
      </c>
      <c r="N29" s="40">
        <f t="shared" ref="N29:X29" si="5">SUBTOTAL(9,N28:N28)</f>
        <v>6000</v>
      </c>
      <c r="O29" s="40">
        <f t="shared" si="5"/>
        <v>6000</v>
      </c>
      <c r="P29" s="40">
        <f t="shared" si="5"/>
        <v>0</v>
      </c>
      <c r="Q29" s="40">
        <f t="shared" si="5"/>
        <v>6000</v>
      </c>
      <c r="R29" s="40">
        <f t="shared" si="5"/>
        <v>6000</v>
      </c>
      <c r="S29" s="40">
        <f t="shared" si="5"/>
        <v>10512</v>
      </c>
      <c r="T29" s="40">
        <f t="shared" si="5"/>
        <v>0</v>
      </c>
      <c r="U29" s="40">
        <f t="shared" si="5"/>
        <v>0</v>
      </c>
      <c r="V29" s="40">
        <f t="shared" si="5"/>
        <v>10512</v>
      </c>
      <c r="W29" s="40">
        <f t="shared" si="5"/>
        <v>0</v>
      </c>
      <c r="X29" s="40">
        <f t="shared" si="5"/>
        <v>16512</v>
      </c>
    </row>
    <row r="30" spans="1:24" ht="15.6" hidden="1" customHeight="1" outlineLevel="5" x14ac:dyDescent="0.25">
      <c r="A30" s="39" t="s">
        <v>18</v>
      </c>
      <c r="B30" s="39" t="s">
        <v>1545</v>
      </c>
      <c r="C30" s="39" t="s">
        <v>1546</v>
      </c>
      <c r="D30" s="39" t="s">
        <v>1547</v>
      </c>
      <c r="E30" s="39" t="s">
        <v>573</v>
      </c>
      <c r="F30" s="39" t="s">
        <v>1548</v>
      </c>
      <c r="G30" s="39" t="s">
        <v>674</v>
      </c>
      <c r="H30" s="39" t="s">
        <v>1621</v>
      </c>
      <c r="I30" s="39" t="s">
        <v>1628</v>
      </c>
      <c r="J30" s="39" t="s">
        <v>1629</v>
      </c>
      <c r="K30" s="39" t="s">
        <v>1630</v>
      </c>
      <c r="L30" s="39" t="s">
        <v>1631</v>
      </c>
      <c r="M30" s="39" t="s">
        <v>1632</v>
      </c>
      <c r="N30" s="40">
        <v>10000</v>
      </c>
      <c r="O30" s="40">
        <v>8000</v>
      </c>
      <c r="P30" s="40">
        <v>8000</v>
      </c>
      <c r="Q30" s="40">
        <v>0</v>
      </c>
      <c r="R30" s="40">
        <v>10000</v>
      </c>
      <c r="S30" s="40">
        <v>2000</v>
      </c>
      <c r="T30" s="40">
        <v>0</v>
      </c>
      <c r="U30" s="40">
        <v>2000</v>
      </c>
      <c r="V30" s="40">
        <v>0</v>
      </c>
      <c r="W30" s="40">
        <v>10000</v>
      </c>
      <c r="X30" s="40">
        <v>0</v>
      </c>
    </row>
    <row r="31" spans="1:24" ht="15.6" hidden="1" customHeight="1" outlineLevel="4" x14ac:dyDescent="0.25">
      <c r="J31" s="41" t="s">
        <v>1633</v>
      </c>
      <c r="N31" s="40">
        <f t="shared" ref="N31:X31" si="6">SUBTOTAL(9,N30:N30)</f>
        <v>10000</v>
      </c>
      <c r="O31" s="40">
        <f t="shared" si="6"/>
        <v>8000</v>
      </c>
      <c r="P31" s="40">
        <f t="shared" si="6"/>
        <v>8000</v>
      </c>
      <c r="Q31" s="40">
        <f t="shared" si="6"/>
        <v>0</v>
      </c>
      <c r="R31" s="40">
        <f t="shared" si="6"/>
        <v>10000</v>
      </c>
      <c r="S31" s="40">
        <f t="shared" si="6"/>
        <v>2000</v>
      </c>
      <c r="T31" s="40">
        <f t="shared" si="6"/>
        <v>0</v>
      </c>
      <c r="U31" s="40">
        <f t="shared" si="6"/>
        <v>2000</v>
      </c>
      <c r="V31" s="40">
        <f t="shared" si="6"/>
        <v>0</v>
      </c>
      <c r="W31" s="40">
        <f t="shared" si="6"/>
        <v>10000</v>
      </c>
      <c r="X31" s="40">
        <f t="shared" si="6"/>
        <v>0</v>
      </c>
    </row>
    <row r="32" spans="1:24" ht="15.6" hidden="1" customHeight="1" outlineLevel="3" x14ac:dyDescent="0.25">
      <c r="H32" s="41" t="s">
        <v>1634</v>
      </c>
      <c r="N32" s="40">
        <f t="shared" ref="N32:X32" si="7">SUBTOTAL(9,N28:N30)</f>
        <v>16000</v>
      </c>
      <c r="O32" s="40">
        <f t="shared" si="7"/>
        <v>14000</v>
      </c>
      <c r="P32" s="40">
        <f t="shared" si="7"/>
        <v>8000</v>
      </c>
      <c r="Q32" s="40">
        <f t="shared" si="7"/>
        <v>6000</v>
      </c>
      <c r="R32" s="40">
        <f t="shared" si="7"/>
        <v>16000</v>
      </c>
      <c r="S32" s="40">
        <f t="shared" si="7"/>
        <v>12512</v>
      </c>
      <c r="T32" s="40">
        <f t="shared" si="7"/>
        <v>0</v>
      </c>
      <c r="U32" s="40">
        <f t="shared" si="7"/>
        <v>2000</v>
      </c>
      <c r="V32" s="40">
        <f t="shared" si="7"/>
        <v>10512</v>
      </c>
      <c r="W32" s="40">
        <f t="shared" si="7"/>
        <v>10000</v>
      </c>
      <c r="X32" s="40">
        <f t="shared" si="7"/>
        <v>16512</v>
      </c>
    </row>
    <row r="33" spans="1:24" ht="15.6" hidden="1" customHeight="1" outlineLevel="5" x14ac:dyDescent="0.25">
      <c r="A33" s="39" t="s">
        <v>18</v>
      </c>
      <c r="B33" s="39" t="s">
        <v>1545</v>
      </c>
      <c r="C33" s="39" t="s">
        <v>1546</v>
      </c>
      <c r="D33" s="39" t="s">
        <v>1547</v>
      </c>
      <c r="E33" s="39" t="s">
        <v>573</v>
      </c>
      <c r="F33" s="39" t="s">
        <v>1548</v>
      </c>
      <c r="G33" s="39" t="s">
        <v>686</v>
      </c>
      <c r="H33" s="39" t="s">
        <v>1635</v>
      </c>
      <c r="I33" s="39" t="s">
        <v>1636</v>
      </c>
      <c r="J33" s="39" t="s">
        <v>1637</v>
      </c>
      <c r="K33" s="39" t="s">
        <v>1638</v>
      </c>
      <c r="L33" s="39" t="s">
        <v>1639</v>
      </c>
      <c r="M33" s="39" t="s">
        <v>1640</v>
      </c>
      <c r="N33" s="40">
        <v>1540964.19</v>
      </c>
      <c r="O33" s="40">
        <v>65.819999999999993</v>
      </c>
      <c r="P33" s="40">
        <v>65.819999999999993</v>
      </c>
      <c r="Q33" s="40">
        <v>0</v>
      </c>
      <c r="R33" s="40">
        <v>4900.6200000000499</v>
      </c>
      <c r="S33" s="40">
        <v>31596213.710000001</v>
      </c>
      <c r="T33" s="40">
        <v>1058257.6200000001</v>
      </c>
      <c r="U33" s="40">
        <v>30537956.09</v>
      </c>
      <c r="V33" s="40">
        <v>-9.04265107237734E-10</v>
      </c>
      <c r="W33" s="40">
        <v>30538021.91</v>
      </c>
      <c r="X33" s="40">
        <v>-9.04265107237734E-10</v>
      </c>
    </row>
    <row r="34" spans="1:24" ht="15.6" hidden="1" customHeight="1" outlineLevel="5" x14ac:dyDescent="0.25">
      <c r="A34" s="39" t="s">
        <v>18</v>
      </c>
      <c r="B34" s="39" t="s">
        <v>1545</v>
      </c>
      <c r="C34" s="39" t="s">
        <v>1546</v>
      </c>
      <c r="D34" s="39" t="s">
        <v>1547</v>
      </c>
      <c r="E34" s="39" t="s">
        <v>573</v>
      </c>
      <c r="F34" s="39" t="s">
        <v>1548</v>
      </c>
      <c r="G34" s="39" t="s">
        <v>686</v>
      </c>
      <c r="H34" s="39" t="s">
        <v>1635</v>
      </c>
      <c r="I34" s="39" t="s">
        <v>1636</v>
      </c>
      <c r="J34" s="39" t="s">
        <v>1637</v>
      </c>
      <c r="K34" s="39" t="s">
        <v>1641</v>
      </c>
      <c r="L34" s="39" t="s">
        <v>1642</v>
      </c>
      <c r="M34" s="39" t="s">
        <v>1643</v>
      </c>
      <c r="N34" s="40">
        <v>2610892.5099999998</v>
      </c>
      <c r="O34" s="40">
        <v>2073331.43</v>
      </c>
      <c r="P34" s="40">
        <v>1918882.23</v>
      </c>
      <c r="Q34" s="40">
        <v>154449.20000000001</v>
      </c>
      <c r="R34" s="40">
        <v>2073331.43</v>
      </c>
      <c r="S34" s="40">
        <v>306062.68</v>
      </c>
      <c r="T34" s="40">
        <v>0</v>
      </c>
      <c r="U34" s="40">
        <v>205268.15</v>
      </c>
      <c r="V34" s="40">
        <v>100794.53</v>
      </c>
      <c r="W34" s="40">
        <v>2124150.38</v>
      </c>
      <c r="X34" s="40">
        <v>255243.73</v>
      </c>
    </row>
    <row r="35" spans="1:24" ht="15.6" hidden="1" customHeight="1" outlineLevel="4" x14ac:dyDescent="0.25">
      <c r="J35" s="41" t="s">
        <v>1644</v>
      </c>
      <c r="N35" s="40">
        <f t="shared" ref="N35:X35" si="8">SUBTOTAL(9,N33:N34)</f>
        <v>4151856.6999999997</v>
      </c>
      <c r="O35" s="40">
        <f t="shared" si="8"/>
        <v>2073397.25</v>
      </c>
      <c r="P35" s="40">
        <f t="shared" si="8"/>
        <v>1918948.05</v>
      </c>
      <c r="Q35" s="40">
        <f t="shared" si="8"/>
        <v>154449.20000000001</v>
      </c>
      <c r="R35" s="40">
        <f t="shared" si="8"/>
        <v>2078232.05</v>
      </c>
      <c r="S35" s="40">
        <f t="shared" si="8"/>
        <v>31902276.390000001</v>
      </c>
      <c r="T35" s="40">
        <f t="shared" si="8"/>
        <v>1058257.6200000001</v>
      </c>
      <c r="U35" s="40">
        <f t="shared" si="8"/>
        <v>30743224.239999998</v>
      </c>
      <c r="V35" s="40">
        <f t="shared" si="8"/>
        <v>100794.5299999991</v>
      </c>
      <c r="W35" s="40">
        <f t="shared" si="8"/>
        <v>32662172.289999999</v>
      </c>
      <c r="X35" s="40">
        <f t="shared" si="8"/>
        <v>255243.72999999911</v>
      </c>
    </row>
    <row r="36" spans="1:24" ht="15.6" hidden="1" customHeight="1" outlineLevel="5" x14ac:dyDescent="0.25">
      <c r="A36" s="39" t="s">
        <v>18</v>
      </c>
      <c r="B36" s="39" t="s">
        <v>1545</v>
      </c>
      <c r="C36" s="39" t="s">
        <v>1546</v>
      </c>
      <c r="D36" s="39" t="s">
        <v>1547</v>
      </c>
      <c r="E36" s="39" t="s">
        <v>573</v>
      </c>
      <c r="F36" s="39" t="s">
        <v>1548</v>
      </c>
      <c r="G36" s="39" t="s">
        <v>686</v>
      </c>
      <c r="H36" s="39" t="s">
        <v>1635</v>
      </c>
      <c r="I36" s="39" t="s">
        <v>1645</v>
      </c>
      <c r="J36" s="39" t="s">
        <v>1646</v>
      </c>
      <c r="K36" s="39" t="s">
        <v>1647</v>
      </c>
      <c r="L36" s="39" t="s">
        <v>1648</v>
      </c>
      <c r="M36" s="39" t="s">
        <v>1649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</row>
    <row r="37" spans="1:24" ht="15.6" hidden="1" customHeight="1" outlineLevel="4" x14ac:dyDescent="0.25">
      <c r="J37" s="41" t="s">
        <v>1650</v>
      </c>
      <c r="N37" s="40">
        <f t="shared" ref="N37:X37" si="9">SUBTOTAL(9,N36:N36)</f>
        <v>0</v>
      </c>
      <c r="O37" s="40">
        <f t="shared" si="9"/>
        <v>0</v>
      </c>
      <c r="P37" s="40">
        <f t="shared" si="9"/>
        <v>0</v>
      </c>
      <c r="Q37" s="40">
        <f t="shared" si="9"/>
        <v>0</v>
      </c>
      <c r="R37" s="40">
        <f t="shared" si="9"/>
        <v>0</v>
      </c>
      <c r="S37" s="40">
        <f t="shared" si="9"/>
        <v>0</v>
      </c>
      <c r="T37" s="40">
        <f t="shared" si="9"/>
        <v>0</v>
      </c>
      <c r="U37" s="40">
        <f t="shared" si="9"/>
        <v>0</v>
      </c>
      <c r="V37" s="40">
        <f t="shared" si="9"/>
        <v>0</v>
      </c>
      <c r="W37" s="40">
        <f t="shared" si="9"/>
        <v>0</v>
      </c>
      <c r="X37" s="40">
        <f t="shared" si="9"/>
        <v>0</v>
      </c>
    </row>
    <row r="38" spans="1:24" ht="15.6" hidden="1" customHeight="1" outlineLevel="5" x14ac:dyDescent="0.25">
      <c r="A38" s="39" t="s">
        <v>18</v>
      </c>
      <c r="B38" s="39" t="s">
        <v>1545</v>
      </c>
      <c r="C38" s="39" t="s">
        <v>1546</v>
      </c>
      <c r="D38" s="39" t="s">
        <v>1547</v>
      </c>
      <c r="E38" s="39" t="s">
        <v>573</v>
      </c>
      <c r="F38" s="39" t="s">
        <v>1548</v>
      </c>
      <c r="G38" s="39" t="s">
        <v>686</v>
      </c>
      <c r="H38" s="39" t="s">
        <v>1635</v>
      </c>
      <c r="I38" s="39" t="s">
        <v>1651</v>
      </c>
      <c r="J38" s="39" t="s">
        <v>1652</v>
      </c>
      <c r="K38" s="39" t="s">
        <v>1653</v>
      </c>
      <c r="L38" s="39" t="s">
        <v>1654</v>
      </c>
      <c r="M38" s="39" t="s">
        <v>1655</v>
      </c>
      <c r="N38" s="40">
        <v>737207.6</v>
      </c>
      <c r="O38" s="40">
        <v>737207.6</v>
      </c>
      <c r="P38" s="40">
        <v>155230.46</v>
      </c>
      <c r="Q38" s="40">
        <v>581977.14</v>
      </c>
      <c r="R38" s="40">
        <v>750620.6</v>
      </c>
      <c r="S38" s="40">
        <v>456740.92</v>
      </c>
      <c r="T38" s="40">
        <v>19679.93</v>
      </c>
      <c r="U38" s="40">
        <v>257059.81</v>
      </c>
      <c r="V38" s="40">
        <v>180001.18</v>
      </c>
      <c r="W38" s="40">
        <v>412290.27</v>
      </c>
      <c r="X38" s="40">
        <v>761978.32</v>
      </c>
    </row>
    <row r="39" spans="1:24" ht="15.6" hidden="1" customHeight="1" outlineLevel="4" x14ac:dyDescent="0.25">
      <c r="J39" s="41" t="s">
        <v>1656</v>
      </c>
      <c r="N39" s="40">
        <f t="shared" ref="N39:X39" si="10">SUBTOTAL(9,N38:N38)</f>
        <v>737207.6</v>
      </c>
      <c r="O39" s="40">
        <f t="shared" si="10"/>
        <v>737207.6</v>
      </c>
      <c r="P39" s="40">
        <f t="shared" si="10"/>
        <v>155230.46</v>
      </c>
      <c r="Q39" s="40">
        <f t="shared" si="10"/>
        <v>581977.14</v>
      </c>
      <c r="R39" s="40">
        <f t="shared" si="10"/>
        <v>750620.6</v>
      </c>
      <c r="S39" s="40">
        <f t="shared" si="10"/>
        <v>456740.92</v>
      </c>
      <c r="T39" s="40">
        <f t="shared" si="10"/>
        <v>19679.93</v>
      </c>
      <c r="U39" s="40">
        <f t="shared" si="10"/>
        <v>257059.81</v>
      </c>
      <c r="V39" s="40">
        <f t="shared" si="10"/>
        <v>180001.18</v>
      </c>
      <c r="W39" s="40">
        <f t="shared" si="10"/>
        <v>412290.27</v>
      </c>
      <c r="X39" s="40">
        <f t="shared" si="10"/>
        <v>761978.32</v>
      </c>
    </row>
    <row r="40" spans="1:24" ht="15.6" hidden="1" customHeight="1" outlineLevel="5" x14ac:dyDescent="0.25">
      <c r="A40" s="39" t="s">
        <v>18</v>
      </c>
      <c r="B40" s="39" t="s">
        <v>1545</v>
      </c>
      <c r="C40" s="39" t="s">
        <v>1546</v>
      </c>
      <c r="D40" s="39" t="s">
        <v>1547</v>
      </c>
      <c r="E40" s="39" t="s">
        <v>573</v>
      </c>
      <c r="F40" s="39" t="s">
        <v>1548</v>
      </c>
      <c r="G40" s="39" t="s">
        <v>686</v>
      </c>
      <c r="H40" s="39" t="s">
        <v>1635</v>
      </c>
      <c r="I40" s="39" t="s">
        <v>1657</v>
      </c>
      <c r="J40" s="39" t="s">
        <v>1658</v>
      </c>
      <c r="K40" s="39" t="s">
        <v>1659</v>
      </c>
      <c r="L40" s="39" t="s">
        <v>1660</v>
      </c>
      <c r="M40" s="39" t="s">
        <v>1661</v>
      </c>
      <c r="N40" s="40">
        <v>4282093.8499999996</v>
      </c>
      <c r="O40" s="40">
        <v>3981207.69</v>
      </c>
      <c r="P40" s="40">
        <v>2420895.69</v>
      </c>
      <c r="Q40" s="40">
        <v>1560312</v>
      </c>
      <c r="R40" s="40">
        <v>4129276.12</v>
      </c>
      <c r="S40" s="40">
        <v>403212.69</v>
      </c>
      <c r="T40" s="40">
        <v>0</v>
      </c>
      <c r="U40" s="40">
        <v>284328.76</v>
      </c>
      <c r="V40" s="40">
        <v>118883.93</v>
      </c>
      <c r="W40" s="40">
        <v>2705224.45</v>
      </c>
      <c r="X40" s="40">
        <v>1679195.93</v>
      </c>
    </row>
    <row r="41" spans="1:24" ht="15.6" hidden="1" customHeight="1" outlineLevel="5" x14ac:dyDescent="0.25">
      <c r="A41" s="39" t="s">
        <v>18</v>
      </c>
      <c r="B41" s="39" t="s">
        <v>1545</v>
      </c>
      <c r="C41" s="39" t="s">
        <v>1546</v>
      </c>
      <c r="D41" s="39" t="s">
        <v>1547</v>
      </c>
      <c r="E41" s="39" t="s">
        <v>573</v>
      </c>
      <c r="F41" s="39" t="s">
        <v>1548</v>
      </c>
      <c r="G41" s="39" t="s">
        <v>686</v>
      </c>
      <c r="H41" s="39" t="s">
        <v>1635</v>
      </c>
      <c r="I41" s="39" t="s">
        <v>1657</v>
      </c>
      <c r="J41" s="39" t="s">
        <v>1658</v>
      </c>
      <c r="K41" s="39" t="s">
        <v>1662</v>
      </c>
      <c r="L41" s="39" t="s">
        <v>1663</v>
      </c>
      <c r="M41" s="39" t="s">
        <v>1664</v>
      </c>
      <c r="N41" s="40">
        <v>664311.62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</row>
    <row r="42" spans="1:24" ht="15.6" hidden="1" customHeight="1" outlineLevel="4" x14ac:dyDescent="0.25">
      <c r="J42" s="41" t="s">
        <v>1665</v>
      </c>
      <c r="N42" s="40">
        <f t="shared" ref="N42:X42" si="11">SUBTOTAL(9,N40:N41)</f>
        <v>4946405.47</v>
      </c>
      <c r="O42" s="40">
        <f t="shared" si="11"/>
        <v>3981207.69</v>
      </c>
      <c r="P42" s="40">
        <f t="shared" si="11"/>
        <v>2420895.69</v>
      </c>
      <c r="Q42" s="40">
        <f t="shared" si="11"/>
        <v>1560312</v>
      </c>
      <c r="R42" s="40">
        <f t="shared" si="11"/>
        <v>4129276.12</v>
      </c>
      <c r="S42" s="40">
        <f t="shared" si="11"/>
        <v>403212.69</v>
      </c>
      <c r="T42" s="40">
        <f t="shared" si="11"/>
        <v>0</v>
      </c>
      <c r="U42" s="40">
        <f t="shared" si="11"/>
        <v>284328.76</v>
      </c>
      <c r="V42" s="40">
        <f t="shared" si="11"/>
        <v>118883.93</v>
      </c>
      <c r="W42" s="40">
        <f t="shared" si="11"/>
        <v>2705224.45</v>
      </c>
      <c r="X42" s="40">
        <f t="shared" si="11"/>
        <v>1679195.93</v>
      </c>
    </row>
    <row r="43" spans="1:24" ht="15.6" hidden="1" customHeight="1" outlineLevel="5" x14ac:dyDescent="0.25">
      <c r="A43" s="39" t="s">
        <v>18</v>
      </c>
      <c r="B43" s="39" t="s">
        <v>1545</v>
      </c>
      <c r="C43" s="39" t="s">
        <v>1546</v>
      </c>
      <c r="D43" s="39" t="s">
        <v>1547</v>
      </c>
      <c r="E43" s="39" t="s">
        <v>573</v>
      </c>
      <c r="F43" s="39" t="s">
        <v>1548</v>
      </c>
      <c r="G43" s="39" t="s">
        <v>686</v>
      </c>
      <c r="H43" s="39" t="s">
        <v>1635</v>
      </c>
      <c r="I43" s="39" t="s">
        <v>1666</v>
      </c>
      <c r="J43" s="39" t="s">
        <v>1667</v>
      </c>
      <c r="K43" s="39" t="s">
        <v>1668</v>
      </c>
      <c r="L43" s="39" t="s">
        <v>1669</v>
      </c>
      <c r="M43" s="39" t="s">
        <v>1670</v>
      </c>
      <c r="N43" s="40">
        <v>33202</v>
      </c>
      <c r="O43" s="40">
        <v>33202</v>
      </c>
      <c r="P43" s="40">
        <v>21002</v>
      </c>
      <c r="Q43" s="40">
        <v>12200</v>
      </c>
      <c r="R43" s="40">
        <v>33202</v>
      </c>
      <c r="S43" s="40">
        <v>10900</v>
      </c>
      <c r="T43" s="40">
        <v>1000</v>
      </c>
      <c r="U43" s="40">
        <v>0</v>
      </c>
      <c r="V43" s="40">
        <v>9900</v>
      </c>
      <c r="W43" s="40">
        <v>21002</v>
      </c>
      <c r="X43" s="40">
        <v>22100</v>
      </c>
    </row>
    <row r="44" spans="1:24" ht="15.6" hidden="1" customHeight="1" outlineLevel="4" x14ac:dyDescent="0.25">
      <c r="J44" s="41" t="s">
        <v>1671</v>
      </c>
      <c r="N44" s="40">
        <f t="shared" ref="N44:X44" si="12">SUBTOTAL(9,N43:N43)</f>
        <v>33202</v>
      </c>
      <c r="O44" s="40">
        <f t="shared" si="12"/>
        <v>33202</v>
      </c>
      <c r="P44" s="40">
        <f t="shared" si="12"/>
        <v>21002</v>
      </c>
      <c r="Q44" s="40">
        <f t="shared" si="12"/>
        <v>12200</v>
      </c>
      <c r="R44" s="40">
        <f t="shared" si="12"/>
        <v>33202</v>
      </c>
      <c r="S44" s="40">
        <f t="shared" si="12"/>
        <v>10900</v>
      </c>
      <c r="T44" s="40">
        <f t="shared" si="12"/>
        <v>1000</v>
      </c>
      <c r="U44" s="40">
        <f t="shared" si="12"/>
        <v>0</v>
      </c>
      <c r="V44" s="40">
        <f t="shared" si="12"/>
        <v>9900</v>
      </c>
      <c r="W44" s="40">
        <f t="shared" si="12"/>
        <v>21002</v>
      </c>
      <c r="X44" s="40">
        <f t="shared" si="12"/>
        <v>22100</v>
      </c>
    </row>
    <row r="45" spans="1:24" ht="15.6" hidden="1" customHeight="1" outlineLevel="5" x14ac:dyDescent="0.25">
      <c r="A45" s="39" t="s">
        <v>18</v>
      </c>
      <c r="B45" s="39" t="s">
        <v>1545</v>
      </c>
      <c r="C45" s="39" t="s">
        <v>1546</v>
      </c>
      <c r="D45" s="39" t="s">
        <v>1547</v>
      </c>
      <c r="E45" s="39" t="s">
        <v>573</v>
      </c>
      <c r="F45" s="39" t="s">
        <v>1548</v>
      </c>
      <c r="G45" s="39" t="s">
        <v>686</v>
      </c>
      <c r="H45" s="39" t="s">
        <v>1635</v>
      </c>
      <c r="I45" s="39" t="s">
        <v>1672</v>
      </c>
      <c r="J45" s="39" t="s">
        <v>1673</v>
      </c>
      <c r="K45" s="39" t="s">
        <v>1674</v>
      </c>
      <c r="L45" s="39" t="s">
        <v>1675</v>
      </c>
      <c r="M45" s="39" t="s">
        <v>1676</v>
      </c>
      <c r="N45" s="40">
        <v>41248</v>
      </c>
      <c r="O45" s="40">
        <v>41248</v>
      </c>
      <c r="P45" s="40">
        <v>21948</v>
      </c>
      <c r="Q45" s="40">
        <v>19300</v>
      </c>
      <c r="R45" s="40">
        <v>41248</v>
      </c>
      <c r="S45" s="40">
        <v>26700</v>
      </c>
      <c r="T45" s="40">
        <v>0</v>
      </c>
      <c r="U45" s="40">
        <v>24000</v>
      </c>
      <c r="V45" s="40">
        <v>2700</v>
      </c>
      <c r="W45" s="40">
        <v>45948</v>
      </c>
      <c r="X45" s="40">
        <v>22000</v>
      </c>
    </row>
    <row r="46" spans="1:24" ht="15.6" hidden="1" customHeight="1" outlineLevel="4" x14ac:dyDescent="0.25">
      <c r="J46" s="41" t="s">
        <v>1677</v>
      </c>
      <c r="N46" s="40">
        <f t="shared" ref="N46:X46" si="13">SUBTOTAL(9,N45:N45)</f>
        <v>41248</v>
      </c>
      <c r="O46" s="40">
        <f t="shared" si="13"/>
        <v>41248</v>
      </c>
      <c r="P46" s="40">
        <f t="shared" si="13"/>
        <v>21948</v>
      </c>
      <c r="Q46" s="40">
        <f t="shared" si="13"/>
        <v>19300</v>
      </c>
      <c r="R46" s="40">
        <f t="shared" si="13"/>
        <v>41248</v>
      </c>
      <c r="S46" s="40">
        <f t="shared" si="13"/>
        <v>26700</v>
      </c>
      <c r="T46" s="40">
        <f t="shared" si="13"/>
        <v>0</v>
      </c>
      <c r="U46" s="40">
        <f t="shared" si="13"/>
        <v>24000</v>
      </c>
      <c r="V46" s="40">
        <f t="shared" si="13"/>
        <v>2700</v>
      </c>
      <c r="W46" s="40">
        <f t="shared" si="13"/>
        <v>45948</v>
      </c>
      <c r="X46" s="40">
        <f t="shared" si="13"/>
        <v>22000</v>
      </c>
    </row>
    <row r="47" spans="1:24" ht="15.6" hidden="1" customHeight="1" outlineLevel="5" x14ac:dyDescent="0.25">
      <c r="A47" s="39" t="s">
        <v>18</v>
      </c>
      <c r="B47" s="39" t="s">
        <v>1545</v>
      </c>
      <c r="C47" s="39" t="s">
        <v>1546</v>
      </c>
      <c r="D47" s="39" t="s">
        <v>1547</v>
      </c>
      <c r="E47" s="39" t="s">
        <v>573</v>
      </c>
      <c r="F47" s="39" t="s">
        <v>1548</v>
      </c>
      <c r="G47" s="39" t="s">
        <v>686</v>
      </c>
      <c r="H47" s="39" t="s">
        <v>1635</v>
      </c>
      <c r="I47" s="39" t="s">
        <v>1678</v>
      </c>
      <c r="J47" s="39" t="s">
        <v>1679</v>
      </c>
      <c r="K47" s="39" t="s">
        <v>1680</v>
      </c>
      <c r="L47" s="39" t="s">
        <v>1681</v>
      </c>
      <c r="M47" s="39" t="s">
        <v>1682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</row>
    <row r="48" spans="1:24" ht="15.6" hidden="1" customHeight="1" outlineLevel="4" x14ac:dyDescent="0.25">
      <c r="J48" s="41" t="s">
        <v>1683</v>
      </c>
      <c r="N48" s="40">
        <f t="shared" ref="N48:X48" si="14">SUBTOTAL(9,N47:N47)</f>
        <v>0</v>
      </c>
      <c r="O48" s="40">
        <f t="shared" si="14"/>
        <v>0</v>
      </c>
      <c r="P48" s="40">
        <f t="shared" si="14"/>
        <v>0</v>
      </c>
      <c r="Q48" s="40">
        <f t="shared" si="14"/>
        <v>0</v>
      </c>
      <c r="R48" s="40">
        <f t="shared" si="14"/>
        <v>0</v>
      </c>
      <c r="S48" s="40">
        <f t="shared" si="14"/>
        <v>0</v>
      </c>
      <c r="T48" s="40">
        <f t="shared" si="14"/>
        <v>0</v>
      </c>
      <c r="U48" s="40">
        <f t="shared" si="14"/>
        <v>0</v>
      </c>
      <c r="V48" s="40">
        <f t="shared" si="14"/>
        <v>0</v>
      </c>
      <c r="W48" s="40">
        <f t="shared" si="14"/>
        <v>0</v>
      </c>
      <c r="X48" s="40">
        <f t="shared" si="14"/>
        <v>0</v>
      </c>
    </row>
    <row r="49" spans="1:24" ht="15.6" hidden="1" customHeight="1" outlineLevel="5" x14ac:dyDescent="0.25">
      <c r="A49" s="39" t="s">
        <v>18</v>
      </c>
      <c r="B49" s="39" t="s">
        <v>1545</v>
      </c>
      <c r="C49" s="39" t="s">
        <v>1546</v>
      </c>
      <c r="D49" s="39" t="s">
        <v>1547</v>
      </c>
      <c r="E49" s="39" t="s">
        <v>573</v>
      </c>
      <c r="F49" s="39" t="s">
        <v>1548</v>
      </c>
      <c r="G49" s="39" t="s">
        <v>686</v>
      </c>
      <c r="H49" s="39" t="s">
        <v>1635</v>
      </c>
      <c r="I49" s="39" t="s">
        <v>1684</v>
      </c>
      <c r="J49" s="39" t="s">
        <v>1685</v>
      </c>
      <c r="K49" s="39" t="s">
        <v>1686</v>
      </c>
      <c r="L49" s="39" t="s">
        <v>1687</v>
      </c>
      <c r="M49" s="39" t="s">
        <v>1688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</row>
    <row r="50" spans="1:24" ht="15.6" hidden="1" customHeight="1" outlineLevel="4" x14ac:dyDescent="0.25">
      <c r="J50" s="41" t="s">
        <v>1689</v>
      </c>
      <c r="N50" s="40">
        <f t="shared" ref="N50:X50" si="15">SUBTOTAL(9,N49:N49)</f>
        <v>0</v>
      </c>
      <c r="O50" s="40">
        <f t="shared" si="15"/>
        <v>0</v>
      </c>
      <c r="P50" s="40">
        <f t="shared" si="15"/>
        <v>0</v>
      </c>
      <c r="Q50" s="40">
        <f t="shared" si="15"/>
        <v>0</v>
      </c>
      <c r="R50" s="40">
        <f t="shared" si="15"/>
        <v>0</v>
      </c>
      <c r="S50" s="40">
        <f t="shared" si="15"/>
        <v>0</v>
      </c>
      <c r="T50" s="40">
        <f t="shared" si="15"/>
        <v>0</v>
      </c>
      <c r="U50" s="40">
        <f t="shared" si="15"/>
        <v>0</v>
      </c>
      <c r="V50" s="40">
        <f t="shared" si="15"/>
        <v>0</v>
      </c>
      <c r="W50" s="40">
        <f t="shared" si="15"/>
        <v>0</v>
      </c>
      <c r="X50" s="40">
        <f t="shared" si="15"/>
        <v>0</v>
      </c>
    </row>
    <row r="51" spans="1:24" ht="15.6" hidden="1" customHeight="1" outlineLevel="5" x14ac:dyDescent="0.25">
      <c r="A51" s="39" t="s">
        <v>18</v>
      </c>
      <c r="B51" s="39" t="s">
        <v>1545</v>
      </c>
      <c r="C51" s="39" t="s">
        <v>1546</v>
      </c>
      <c r="D51" s="39" t="s">
        <v>1547</v>
      </c>
      <c r="E51" s="39" t="s">
        <v>573</v>
      </c>
      <c r="F51" s="39" t="s">
        <v>1548</v>
      </c>
      <c r="G51" s="39" t="s">
        <v>686</v>
      </c>
      <c r="H51" s="39" t="s">
        <v>1635</v>
      </c>
      <c r="I51" s="39" t="s">
        <v>1690</v>
      </c>
      <c r="J51" s="39" t="s">
        <v>1691</v>
      </c>
      <c r="K51" s="39" t="s">
        <v>1692</v>
      </c>
      <c r="L51" s="39" t="s">
        <v>1693</v>
      </c>
      <c r="M51" s="39" t="s">
        <v>1694</v>
      </c>
      <c r="N51" s="40">
        <v>9410.58</v>
      </c>
      <c r="O51" s="40">
        <v>9410.58</v>
      </c>
      <c r="P51" s="40">
        <v>9410.58</v>
      </c>
      <c r="Q51" s="40">
        <v>0</v>
      </c>
      <c r="R51" s="40">
        <v>9410.58</v>
      </c>
      <c r="S51" s="40">
        <v>0</v>
      </c>
      <c r="T51" s="40">
        <v>0</v>
      </c>
      <c r="U51" s="40">
        <v>0</v>
      </c>
      <c r="V51" s="40">
        <v>0</v>
      </c>
      <c r="W51" s="40">
        <v>9410.58</v>
      </c>
      <c r="X51" s="40">
        <v>0</v>
      </c>
    </row>
    <row r="52" spans="1:24" ht="15.6" hidden="1" customHeight="1" outlineLevel="4" x14ac:dyDescent="0.25">
      <c r="J52" s="41" t="s">
        <v>1695</v>
      </c>
      <c r="N52" s="40">
        <f t="shared" ref="N52:X52" si="16">SUBTOTAL(9,N51:N51)</f>
        <v>9410.58</v>
      </c>
      <c r="O52" s="40">
        <f t="shared" si="16"/>
        <v>9410.58</v>
      </c>
      <c r="P52" s="40">
        <f t="shared" si="16"/>
        <v>9410.58</v>
      </c>
      <c r="Q52" s="40">
        <f t="shared" si="16"/>
        <v>0</v>
      </c>
      <c r="R52" s="40">
        <f t="shared" si="16"/>
        <v>9410.58</v>
      </c>
      <c r="S52" s="40">
        <f t="shared" si="16"/>
        <v>0</v>
      </c>
      <c r="T52" s="40">
        <f t="shared" si="16"/>
        <v>0</v>
      </c>
      <c r="U52" s="40">
        <f t="shared" si="16"/>
        <v>0</v>
      </c>
      <c r="V52" s="40">
        <f t="shared" si="16"/>
        <v>0</v>
      </c>
      <c r="W52" s="40">
        <f t="shared" si="16"/>
        <v>9410.58</v>
      </c>
      <c r="X52" s="40">
        <f t="shared" si="16"/>
        <v>0</v>
      </c>
    </row>
    <row r="53" spans="1:24" ht="15.6" hidden="1" customHeight="1" outlineLevel="5" x14ac:dyDescent="0.25">
      <c r="A53" s="39" t="s">
        <v>18</v>
      </c>
      <c r="B53" s="39" t="s">
        <v>1545</v>
      </c>
      <c r="C53" s="39" t="s">
        <v>1546</v>
      </c>
      <c r="D53" s="39" t="s">
        <v>1547</v>
      </c>
      <c r="E53" s="39" t="s">
        <v>573</v>
      </c>
      <c r="F53" s="39" t="s">
        <v>1548</v>
      </c>
      <c r="G53" s="39" t="s">
        <v>686</v>
      </c>
      <c r="H53" s="39" t="s">
        <v>1635</v>
      </c>
      <c r="I53" s="39" t="s">
        <v>1696</v>
      </c>
      <c r="J53" s="39" t="s">
        <v>1697</v>
      </c>
      <c r="K53" s="39" t="s">
        <v>1698</v>
      </c>
      <c r="L53" s="39" t="s">
        <v>1699</v>
      </c>
      <c r="M53" s="39" t="s">
        <v>1700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</row>
    <row r="54" spans="1:24" ht="15.6" hidden="1" customHeight="1" outlineLevel="4" x14ac:dyDescent="0.25">
      <c r="J54" s="41" t="s">
        <v>1701</v>
      </c>
      <c r="N54" s="40">
        <f t="shared" ref="N54:X54" si="17">SUBTOTAL(9,N53:N53)</f>
        <v>0</v>
      </c>
      <c r="O54" s="40">
        <f t="shared" si="17"/>
        <v>0</v>
      </c>
      <c r="P54" s="40">
        <f t="shared" si="17"/>
        <v>0</v>
      </c>
      <c r="Q54" s="40">
        <f t="shared" si="17"/>
        <v>0</v>
      </c>
      <c r="R54" s="40">
        <f t="shared" si="17"/>
        <v>0</v>
      </c>
      <c r="S54" s="40">
        <f t="shared" si="17"/>
        <v>0</v>
      </c>
      <c r="T54" s="40">
        <f t="shared" si="17"/>
        <v>0</v>
      </c>
      <c r="U54" s="40">
        <f t="shared" si="17"/>
        <v>0</v>
      </c>
      <c r="V54" s="40">
        <f t="shared" si="17"/>
        <v>0</v>
      </c>
      <c r="W54" s="40">
        <f t="shared" si="17"/>
        <v>0</v>
      </c>
      <c r="X54" s="40">
        <f t="shared" si="17"/>
        <v>0</v>
      </c>
    </row>
    <row r="55" spans="1:24" ht="15.6" hidden="1" customHeight="1" outlineLevel="5" x14ac:dyDescent="0.25">
      <c r="A55" s="39" t="s">
        <v>18</v>
      </c>
      <c r="B55" s="39" t="s">
        <v>1545</v>
      </c>
      <c r="C55" s="39" t="s">
        <v>1546</v>
      </c>
      <c r="D55" s="39" t="s">
        <v>1547</v>
      </c>
      <c r="E55" s="39" t="s">
        <v>573</v>
      </c>
      <c r="F55" s="39" t="s">
        <v>1548</v>
      </c>
      <c r="G55" s="39" t="s">
        <v>686</v>
      </c>
      <c r="H55" s="39" t="s">
        <v>1635</v>
      </c>
      <c r="I55" s="39" t="s">
        <v>1702</v>
      </c>
      <c r="J55" s="39" t="s">
        <v>1703</v>
      </c>
      <c r="K55" s="39" t="s">
        <v>1704</v>
      </c>
      <c r="L55" s="39" t="s">
        <v>1705</v>
      </c>
      <c r="M55" s="39" t="s">
        <v>1706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</row>
    <row r="56" spans="1:24" ht="15.6" hidden="1" customHeight="1" outlineLevel="4" x14ac:dyDescent="0.25">
      <c r="J56" s="41" t="s">
        <v>1707</v>
      </c>
      <c r="N56" s="40">
        <f t="shared" ref="N56:X56" si="18">SUBTOTAL(9,N55:N55)</f>
        <v>0</v>
      </c>
      <c r="O56" s="40">
        <f t="shared" si="18"/>
        <v>0</v>
      </c>
      <c r="P56" s="40">
        <f t="shared" si="18"/>
        <v>0</v>
      </c>
      <c r="Q56" s="40">
        <f t="shared" si="18"/>
        <v>0</v>
      </c>
      <c r="R56" s="40">
        <f t="shared" si="18"/>
        <v>0</v>
      </c>
      <c r="S56" s="40">
        <f t="shared" si="18"/>
        <v>0</v>
      </c>
      <c r="T56" s="40">
        <f t="shared" si="18"/>
        <v>0</v>
      </c>
      <c r="U56" s="40">
        <f t="shared" si="18"/>
        <v>0</v>
      </c>
      <c r="V56" s="40">
        <f t="shared" si="18"/>
        <v>0</v>
      </c>
      <c r="W56" s="40">
        <f t="shared" si="18"/>
        <v>0</v>
      </c>
      <c r="X56" s="40">
        <f t="shared" si="18"/>
        <v>0</v>
      </c>
    </row>
    <row r="57" spans="1:24" ht="15.6" hidden="1" customHeight="1" outlineLevel="5" x14ac:dyDescent="0.25">
      <c r="A57" s="39" t="s">
        <v>18</v>
      </c>
      <c r="B57" s="39" t="s">
        <v>1545</v>
      </c>
      <c r="C57" s="39" t="s">
        <v>1546</v>
      </c>
      <c r="D57" s="39" t="s">
        <v>1547</v>
      </c>
      <c r="E57" s="39" t="s">
        <v>573</v>
      </c>
      <c r="F57" s="39" t="s">
        <v>1548</v>
      </c>
      <c r="G57" s="39" t="s">
        <v>686</v>
      </c>
      <c r="H57" s="39" t="s">
        <v>1635</v>
      </c>
      <c r="I57" s="39" t="s">
        <v>1708</v>
      </c>
      <c r="J57" s="39" t="s">
        <v>1709</v>
      </c>
      <c r="K57" s="39" t="s">
        <v>1710</v>
      </c>
      <c r="L57" s="39" t="s">
        <v>1711</v>
      </c>
      <c r="M57" s="39" t="s">
        <v>1712</v>
      </c>
      <c r="N57" s="40">
        <v>81235.8</v>
      </c>
      <c r="O57" s="40">
        <v>81235.8</v>
      </c>
      <c r="P57" s="40">
        <v>81235.8</v>
      </c>
      <c r="Q57" s="40">
        <v>0</v>
      </c>
      <c r="R57" s="40">
        <v>81235.8</v>
      </c>
      <c r="S57" s="40">
        <v>18764.2</v>
      </c>
      <c r="T57" s="40">
        <v>0</v>
      </c>
      <c r="U57" s="40">
        <v>18764.2</v>
      </c>
      <c r="V57" s="40">
        <v>0</v>
      </c>
      <c r="W57" s="40">
        <v>100000</v>
      </c>
      <c r="X57" s="40">
        <v>0</v>
      </c>
    </row>
    <row r="58" spans="1:24" ht="15.6" hidden="1" customHeight="1" outlineLevel="4" x14ac:dyDescent="0.25">
      <c r="J58" s="41" t="s">
        <v>1713</v>
      </c>
      <c r="N58" s="40">
        <f t="shared" ref="N58:X58" si="19">SUBTOTAL(9,N57:N57)</f>
        <v>81235.8</v>
      </c>
      <c r="O58" s="40">
        <f t="shared" si="19"/>
        <v>81235.8</v>
      </c>
      <c r="P58" s="40">
        <f t="shared" si="19"/>
        <v>81235.8</v>
      </c>
      <c r="Q58" s="40">
        <f t="shared" si="19"/>
        <v>0</v>
      </c>
      <c r="R58" s="40">
        <f t="shared" si="19"/>
        <v>81235.8</v>
      </c>
      <c r="S58" s="40">
        <f t="shared" si="19"/>
        <v>18764.2</v>
      </c>
      <c r="T58" s="40">
        <f t="shared" si="19"/>
        <v>0</v>
      </c>
      <c r="U58" s="40">
        <f t="shared" si="19"/>
        <v>18764.2</v>
      </c>
      <c r="V58" s="40">
        <f t="shared" si="19"/>
        <v>0</v>
      </c>
      <c r="W58" s="40">
        <f t="shared" si="19"/>
        <v>100000</v>
      </c>
      <c r="X58" s="40">
        <f t="shared" si="19"/>
        <v>0</v>
      </c>
    </row>
    <row r="59" spans="1:24" ht="15.6" hidden="1" customHeight="1" outlineLevel="5" x14ac:dyDescent="0.25">
      <c r="A59" s="39" t="s">
        <v>18</v>
      </c>
      <c r="B59" s="39" t="s">
        <v>1545</v>
      </c>
      <c r="C59" s="39" t="s">
        <v>1546</v>
      </c>
      <c r="D59" s="39" t="s">
        <v>1547</v>
      </c>
      <c r="E59" s="39" t="s">
        <v>573</v>
      </c>
      <c r="F59" s="39" t="s">
        <v>1548</v>
      </c>
      <c r="G59" s="39" t="s">
        <v>686</v>
      </c>
      <c r="H59" s="39" t="s">
        <v>1635</v>
      </c>
      <c r="I59" s="39" t="s">
        <v>1714</v>
      </c>
      <c r="J59" s="39" t="s">
        <v>1715</v>
      </c>
      <c r="K59" s="39" t="s">
        <v>1716</v>
      </c>
      <c r="L59" s="39" t="s">
        <v>1717</v>
      </c>
      <c r="M59" s="39" t="s">
        <v>1718</v>
      </c>
      <c r="N59" s="40">
        <v>13389.53</v>
      </c>
      <c r="O59" s="40">
        <v>11764.53</v>
      </c>
      <c r="P59" s="40">
        <v>7568.53</v>
      </c>
      <c r="Q59" s="40">
        <v>4196</v>
      </c>
      <c r="R59" s="40">
        <v>22008.53</v>
      </c>
      <c r="S59" s="40">
        <v>12517</v>
      </c>
      <c r="T59" s="40">
        <v>0</v>
      </c>
      <c r="U59" s="40">
        <v>8067</v>
      </c>
      <c r="V59" s="40">
        <v>4450</v>
      </c>
      <c r="W59" s="40">
        <v>15635.53</v>
      </c>
      <c r="X59" s="40">
        <v>8646</v>
      </c>
    </row>
    <row r="60" spans="1:24" ht="15.6" hidden="1" customHeight="1" outlineLevel="4" x14ac:dyDescent="0.25">
      <c r="J60" s="41" t="s">
        <v>1719</v>
      </c>
      <c r="N60" s="40">
        <f t="shared" ref="N60:X60" si="20">SUBTOTAL(9,N59:N59)</f>
        <v>13389.53</v>
      </c>
      <c r="O60" s="40">
        <f t="shared" si="20"/>
        <v>11764.53</v>
      </c>
      <c r="P60" s="40">
        <f t="shared" si="20"/>
        <v>7568.53</v>
      </c>
      <c r="Q60" s="40">
        <f t="shared" si="20"/>
        <v>4196</v>
      </c>
      <c r="R60" s="40">
        <f t="shared" si="20"/>
        <v>22008.53</v>
      </c>
      <c r="S60" s="40">
        <f t="shared" si="20"/>
        <v>12517</v>
      </c>
      <c r="T60" s="40">
        <f t="shared" si="20"/>
        <v>0</v>
      </c>
      <c r="U60" s="40">
        <f t="shared" si="20"/>
        <v>8067</v>
      </c>
      <c r="V60" s="40">
        <f t="shared" si="20"/>
        <v>4450</v>
      </c>
      <c r="W60" s="40">
        <f t="shared" si="20"/>
        <v>15635.53</v>
      </c>
      <c r="X60" s="40">
        <f t="shared" si="20"/>
        <v>8646</v>
      </c>
    </row>
    <row r="61" spans="1:24" ht="15.6" hidden="1" customHeight="1" outlineLevel="5" x14ac:dyDescent="0.25">
      <c r="A61" s="39" t="s">
        <v>18</v>
      </c>
      <c r="B61" s="39" t="s">
        <v>1545</v>
      </c>
      <c r="C61" s="39" t="s">
        <v>1546</v>
      </c>
      <c r="D61" s="39" t="s">
        <v>1547</v>
      </c>
      <c r="E61" s="39" t="s">
        <v>573</v>
      </c>
      <c r="F61" s="39" t="s">
        <v>1548</v>
      </c>
      <c r="G61" s="39" t="s">
        <v>686</v>
      </c>
      <c r="H61" s="39" t="s">
        <v>1635</v>
      </c>
      <c r="I61" s="39" t="s">
        <v>1720</v>
      </c>
      <c r="J61" s="39" t="s">
        <v>1721</v>
      </c>
      <c r="K61" s="39" t="s">
        <v>1722</v>
      </c>
      <c r="L61" s="39" t="s">
        <v>1723</v>
      </c>
      <c r="M61" s="39" t="s">
        <v>1724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12870</v>
      </c>
      <c r="T61" s="40">
        <v>0</v>
      </c>
      <c r="U61" s="40">
        <v>0</v>
      </c>
      <c r="V61" s="40">
        <v>12870</v>
      </c>
      <c r="W61" s="40">
        <v>0</v>
      </c>
      <c r="X61" s="40">
        <v>12870</v>
      </c>
    </row>
    <row r="62" spans="1:24" ht="15.6" hidden="1" customHeight="1" outlineLevel="4" x14ac:dyDescent="0.25">
      <c r="J62" s="41" t="s">
        <v>1725</v>
      </c>
      <c r="N62" s="40">
        <f t="shared" ref="N62:X62" si="21">SUBTOTAL(9,N61:N61)</f>
        <v>0</v>
      </c>
      <c r="O62" s="40">
        <f t="shared" si="21"/>
        <v>0</v>
      </c>
      <c r="P62" s="40">
        <f t="shared" si="21"/>
        <v>0</v>
      </c>
      <c r="Q62" s="40">
        <f t="shared" si="21"/>
        <v>0</v>
      </c>
      <c r="R62" s="40">
        <f t="shared" si="21"/>
        <v>0</v>
      </c>
      <c r="S62" s="40">
        <f t="shared" si="21"/>
        <v>12870</v>
      </c>
      <c r="T62" s="40">
        <f t="shared" si="21"/>
        <v>0</v>
      </c>
      <c r="U62" s="40">
        <f t="shared" si="21"/>
        <v>0</v>
      </c>
      <c r="V62" s="40">
        <f t="shared" si="21"/>
        <v>12870</v>
      </c>
      <c r="W62" s="40">
        <f t="shared" si="21"/>
        <v>0</v>
      </c>
      <c r="X62" s="40">
        <f t="shared" si="21"/>
        <v>12870</v>
      </c>
    </row>
    <row r="63" spans="1:24" ht="15.6" hidden="1" customHeight="1" outlineLevel="3" x14ac:dyDescent="0.25">
      <c r="H63" s="41" t="s">
        <v>1726</v>
      </c>
      <c r="N63" s="40">
        <f t="shared" ref="N63:X63" si="22">SUBTOTAL(9,N33:N61)</f>
        <v>10013955.679999998</v>
      </c>
      <c r="O63" s="40">
        <f t="shared" si="22"/>
        <v>6968673.4500000002</v>
      </c>
      <c r="P63" s="40">
        <f t="shared" si="22"/>
        <v>4636239.1100000003</v>
      </c>
      <c r="Q63" s="40">
        <f t="shared" si="22"/>
        <v>2332434.34</v>
      </c>
      <c r="R63" s="40">
        <f t="shared" si="22"/>
        <v>7145233.6799999997</v>
      </c>
      <c r="S63" s="40">
        <f t="shared" si="22"/>
        <v>32843981.200000003</v>
      </c>
      <c r="T63" s="40">
        <f t="shared" si="22"/>
        <v>1078937.55</v>
      </c>
      <c r="U63" s="40">
        <f t="shared" si="22"/>
        <v>31335444.009999998</v>
      </c>
      <c r="V63" s="40">
        <f t="shared" si="22"/>
        <v>429599.63999999908</v>
      </c>
      <c r="W63" s="40">
        <f t="shared" si="22"/>
        <v>35971683.119999997</v>
      </c>
      <c r="X63" s="40">
        <f t="shared" si="22"/>
        <v>2762033.9799999991</v>
      </c>
    </row>
    <row r="64" spans="1:24" ht="15.6" hidden="1" customHeight="1" outlineLevel="2" x14ac:dyDescent="0.25">
      <c r="F64" s="41" t="s">
        <v>1727</v>
      </c>
      <c r="N64" s="40">
        <f t="shared" ref="N64:X64" si="23">SUBTOTAL(9,N3:N61)</f>
        <v>288681692.78000003</v>
      </c>
      <c r="O64" s="40">
        <f t="shared" si="23"/>
        <v>277978209.97000003</v>
      </c>
      <c r="P64" s="40">
        <f t="shared" si="23"/>
        <v>209295022.26000005</v>
      </c>
      <c r="Q64" s="40">
        <f t="shared" si="23"/>
        <v>68683187.710000008</v>
      </c>
      <c r="R64" s="40">
        <f t="shared" si="23"/>
        <v>269269302.1099999</v>
      </c>
      <c r="S64" s="40">
        <f t="shared" si="23"/>
        <v>93173238.090000004</v>
      </c>
      <c r="T64" s="40">
        <f t="shared" si="23"/>
        <v>4939933.5699999994</v>
      </c>
      <c r="U64" s="40">
        <f t="shared" si="23"/>
        <v>56330421.829999998</v>
      </c>
      <c r="V64" s="40">
        <f t="shared" si="23"/>
        <v>31902882.690000005</v>
      </c>
      <c r="W64" s="40">
        <f t="shared" si="23"/>
        <v>265625444.09</v>
      </c>
      <c r="X64" s="40">
        <f t="shared" si="23"/>
        <v>100586070.40000001</v>
      </c>
    </row>
    <row r="65" spans="1:24" ht="15.6" hidden="1" customHeight="1" outlineLevel="5" x14ac:dyDescent="0.25">
      <c r="A65" s="39" t="s">
        <v>18</v>
      </c>
      <c r="B65" s="39" t="s">
        <v>1545</v>
      </c>
      <c r="C65" s="39" t="s">
        <v>1546</v>
      </c>
      <c r="D65" s="39" t="s">
        <v>1547</v>
      </c>
      <c r="E65" s="39" t="s">
        <v>803</v>
      </c>
      <c r="F65" s="39" t="s">
        <v>1728</v>
      </c>
      <c r="G65" s="39" t="s">
        <v>1729</v>
      </c>
      <c r="H65" s="39" t="s">
        <v>1730</v>
      </c>
      <c r="I65" s="39" t="s">
        <v>1731</v>
      </c>
      <c r="J65" s="39" t="s">
        <v>1732</v>
      </c>
      <c r="K65" s="39" t="s">
        <v>1733</v>
      </c>
      <c r="L65" s="39" t="s">
        <v>1734</v>
      </c>
      <c r="M65" s="39" t="s">
        <v>1735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1806748.51</v>
      </c>
      <c r="T65" s="40">
        <v>0</v>
      </c>
      <c r="U65" s="40">
        <v>0</v>
      </c>
      <c r="V65" s="40">
        <v>1806748.51</v>
      </c>
      <c r="W65" s="40">
        <v>0</v>
      </c>
      <c r="X65" s="40">
        <v>1806748.51</v>
      </c>
    </row>
    <row r="66" spans="1:24" ht="15.6" hidden="1" customHeight="1" outlineLevel="4" x14ac:dyDescent="0.25">
      <c r="J66" s="41" t="s">
        <v>1736</v>
      </c>
      <c r="N66" s="40">
        <f t="shared" ref="N66:X66" si="24">SUBTOTAL(9,N65:N65)</f>
        <v>0</v>
      </c>
      <c r="O66" s="40">
        <f t="shared" si="24"/>
        <v>0</v>
      </c>
      <c r="P66" s="40">
        <f t="shared" si="24"/>
        <v>0</v>
      </c>
      <c r="Q66" s="40">
        <f t="shared" si="24"/>
        <v>0</v>
      </c>
      <c r="R66" s="40">
        <f t="shared" si="24"/>
        <v>0</v>
      </c>
      <c r="S66" s="40">
        <f t="shared" si="24"/>
        <v>1806748.51</v>
      </c>
      <c r="T66" s="40">
        <f t="shared" si="24"/>
        <v>0</v>
      </c>
      <c r="U66" s="40">
        <f t="shared" si="24"/>
        <v>0</v>
      </c>
      <c r="V66" s="40">
        <f t="shared" si="24"/>
        <v>1806748.51</v>
      </c>
      <c r="W66" s="40">
        <f t="shared" si="24"/>
        <v>0</v>
      </c>
      <c r="X66" s="40">
        <f t="shared" si="24"/>
        <v>1806748.51</v>
      </c>
    </row>
    <row r="67" spans="1:24" ht="15.6" hidden="1" customHeight="1" outlineLevel="5" x14ac:dyDescent="0.25">
      <c r="A67" s="39" t="s">
        <v>18</v>
      </c>
      <c r="B67" s="39" t="s">
        <v>1545</v>
      </c>
      <c r="C67" s="39" t="s">
        <v>1546</v>
      </c>
      <c r="D67" s="39" t="s">
        <v>1547</v>
      </c>
      <c r="E67" s="39" t="s">
        <v>803</v>
      </c>
      <c r="F67" s="39" t="s">
        <v>1728</v>
      </c>
      <c r="G67" s="39" t="s">
        <v>1729</v>
      </c>
      <c r="H67" s="39" t="s">
        <v>1730</v>
      </c>
      <c r="I67" s="39" t="s">
        <v>1737</v>
      </c>
      <c r="J67" s="39" t="s">
        <v>1738</v>
      </c>
      <c r="K67" s="39" t="s">
        <v>1739</v>
      </c>
      <c r="L67" s="39" t="s">
        <v>1740</v>
      </c>
      <c r="M67" s="39" t="s">
        <v>1741</v>
      </c>
      <c r="N67" s="40">
        <v>172108.83</v>
      </c>
      <c r="O67" s="40">
        <v>160370.37</v>
      </c>
      <c r="P67" s="40">
        <v>28270.37</v>
      </c>
      <c r="Q67" s="40">
        <v>132100</v>
      </c>
      <c r="R67" s="40">
        <v>248606.83</v>
      </c>
      <c r="S67" s="40">
        <v>1101312.95</v>
      </c>
      <c r="T67" s="40">
        <v>0</v>
      </c>
      <c r="U67" s="40">
        <v>52496.53</v>
      </c>
      <c r="V67" s="40">
        <v>1048816.42</v>
      </c>
      <c r="W67" s="40">
        <v>80766.899999999994</v>
      </c>
      <c r="X67" s="40">
        <v>1180916.42</v>
      </c>
    </row>
    <row r="68" spans="1:24" ht="15.6" hidden="1" customHeight="1" outlineLevel="4" x14ac:dyDescent="0.25">
      <c r="J68" s="41" t="s">
        <v>1742</v>
      </c>
      <c r="N68" s="40">
        <f t="shared" ref="N68:X68" si="25">SUBTOTAL(9,N67:N67)</f>
        <v>172108.83</v>
      </c>
      <c r="O68" s="40">
        <f t="shared" si="25"/>
        <v>160370.37</v>
      </c>
      <c r="P68" s="40">
        <f t="shared" si="25"/>
        <v>28270.37</v>
      </c>
      <c r="Q68" s="40">
        <f t="shared" si="25"/>
        <v>132100</v>
      </c>
      <c r="R68" s="40">
        <f t="shared" si="25"/>
        <v>248606.83</v>
      </c>
      <c r="S68" s="40">
        <f t="shared" si="25"/>
        <v>1101312.95</v>
      </c>
      <c r="T68" s="40">
        <f t="shared" si="25"/>
        <v>0</v>
      </c>
      <c r="U68" s="40">
        <f t="shared" si="25"/>
        <v>52496.53</v>
      </c>
      <c r="V68" s="40">
        <f t="shared" si="25"/>
        <v>1048816.42</v>
      </c>
      <c r="W68" s="40">
        <f t="shared" si="25"/>
        <v>80766.899999999994</v>
      </c>
      <c r="X68" s="40">
        <f t="shared" si="25"/>
        <v>1180916.42</v>
      </c>
    </row>
    <row r="69" spans="1:24" ht="15.6" hidden="1" customHeight="1" outlineLevel="5" x14ac:dyDescent="0.25">
      <c r="A69" s="39" t="s">
        <v>18</v>
      </c>
      <c r="B69" s="39" t="s">
        <v>1545</v>
      </c>
      <c r="C69" s="39" t="s">
        <v>1546</v>
      </c>
      <c r="D69" s="39" t="s">
        <v>1547</v>
      </c>
      <c r="E69" s="39" t="s">
        <v>803</v>
      </c>
      <c r="F69" s="39" t="s">
        <v>1728</v>
      </c>
      <c r="G69" s="39" t="s">
        <v>1729</v>
      </c>
      <c r="H69" s="39" t="s">
        <v>1730</v>
      </c>
      <c r="I69" s="39" t="s">
        <v>1743</v>
      </c>
      <c r="J69" s="39" t="s">
        <v>1744</v>
      </c>
      <c r="K69" s="39" t="s">
        <v>1745</v>
      </c>
      <c r="L69" s="39" t="s">
        <v>1746</v>
      </c>
      <c r="M69" s="39" t="s">
        <v>1747</v>
      </c>
      <c r="N69" s="40">
        <v>588331.82999999996</v>
      </c>
      <c r="O69" s="40">
        <v>570992.61</v>
      </c>
      <c r="P69" s="40">
        <v>148120.07</v>
      </c>
      <c r="Q69" s="40">
        <v>422872.54</v>
      </c>
      <c r="R69" s="40">
        <v>582203.61</v>
      </c>
      <c r="S69" s="40">
        <v>272192.51</v>
      </c>
      <c r="T69" s="40">
        <v>5000</v>
      </c>
      <c r="U69" s="40">
        <v>31281.98</v>
      </c>
      <c r="V69" s="40">
        <v>235910.53</v>
      </c>
      <c r="W69" s="40">
        <v>179402.05</v>
      </c>
      <c r="X69" s="40">
        <v>658783.06999999995</v>
      </c>
    </row>
    <row r="70" spans="1:24" ht="15.6" hidden="1" customHeight="1" outlineLevel="4" x14ac:dyDescent="0.25">
      <c r="J70" s="41" t="s">
        <v>1748</v>
      </c>
      <c r="N70" s="40">
        <f t="shared" ref="N70:X70" si="26">SUBTOTAL(9,N69:N69)</f>
        <v>588331.82999999996</v>
      </c>
      <c r="O70" s="40">
        <f t="shared" si="26"/>
        <v>570992.61</v>
      </c>
      <c r="P70" s="40">
        <f t="shared" si="26"/>
        <v>148120.07</v>
      </c>
      <c r="Q70" s="40">
        <f t="shared" si="26"/>
        <v>422872.54</v>
      </c>
      <c r="R70" s="40">
        <f t="shared" si="26"/>
        <v>582203.61</v>
      </c>
      <c r="S70" s="40">
        <f t="shared" si="26"/>
        <v>272192.51</v>
      </c>
      <c r="T70" s="40">
        <f t="shared" si="26"/>
        <v>5000</v>
      </c>
      <c r="U70" s="40">
        <f t="shared" si="26"/>
        <v>31281.98</v>
      </c>
      <c r="V70" s="40">
        <f t="shared" si="26"/>
        <v>235910.53</v>
      </c>
      <c r="W70" s="40">
        <f t="shared" si="26"/>
        <v>179402.05</v>
      </c>
      <c r="X70" s="40">
        <f t="shared" si="26"/>
        <v>658783.06999999995</v>
      </c>
    </row>
    <row r="71" spans="1:24" ht="15.6" hidden="1" customHeight="1" outlineLevel="5" x14ac:dyDescent="0.25">
      <c r="A71" s="39" t="s">
        <v>18</v>
      </c>
      <c r="B71" s="39" t="s">
        <v>1545</v>
      </c>
      <c r="C71" s="39" t="s">
        <v>1546</v>
      </c>
      <c r="D71" s="39" t="s">
        <v>1547</v>
      </c>
      <c r="E71" s="39" t="s">
        <v>803</v>
      </c>
      <c r="F71" s="39" t="s">
        <v>1728</v>
      </c>
      <c r="G71" s="39" t="s">
        <v>1729</v>
      </c>
      <c r="H71" s="39" t="s">
        <v>1730</v>
      </c>
      <c r="I71" s="39" t="s">
        <v>1749</v>
      </c>
      <c r="J71" s="39" t="s">
        <v>1750</v>
      </c>
      <c r="K71" s="39" t="s">
        <v>1751</v>
      </c>
      <c r="L71" s="39" t="s">
        <v>1752</v>
      </c>
      <c r="M71" s="39" t="s">
        <v>1753</v>
      </c>
      <c r="N71" s="40">
        <v>54328.04</v>
      </c>
      <c r="O71" s="40">
        <v>54328.04</v>
      </c>
      <c r="P71" s="40">
        <v>25000</v>
      </c>
      <c r="Q71" s="40">
        <v>29328.04</v>
      </c>
      <c r="R71" s="40">
        <v>54328.04</v>
      </c>
      <c r="S71" s="40">
        <v>64845.919999999998</v>
      </c>
      <c r="T71" s="40">
        <v>2600</v>
      </c>
      <c r="U71" s="40">
        <v>5278.1</v>
      </c>
      <c r="V71" s="40">
        <v>56967.82</v>
      </c>
      <c r="W71" s="40">
        <v>30278.1</v>
      </c>
      <c r="X71" s="40">
        <v>86295.86</v>
      </c>
    </row>
    <row r="72" spans="1:24" ht="15.6" hidden="1" customHeight="1" outlineLevel="4" x14ac:dyDescent="0.25">
      <c r="J72" s="41" t="s">
        <v>1754</v>
      </c>
      <c r="N72" s="40">
        <f t="shared" ref="N72:X72" si="27">SUBTOTAL(9,N71:N71)</f>
        <v>54328.04</v>
      </c>
      <c r="O72" s="40">
        <f t="shared" si="27"/>
        <v>54328.04</v>
      </c>
      <c r="P72" s="40">
        <f t="shared" si="27"/>
        <v>25000</v>
      </c>
      <c r="Q72" s="40">
        <f t="shared" si="27"/>
        <v>29328.04</v>
      </c>
      <c r="R72" s="40">
        <f t="shared" si="27"/>
        <v>54328.04</v>
      </c>
      <c r="S72" s="40">
        <f t="shared" si="27"/>
        <v>64845.919999999998</v>
      </c>
      <c r="T72" s="40">
        <f t="shared" si="27"/>
        <v>2600</v>
      </c>
      <c r="U72" s="40">
        <f t="shared" si="27"/>
        <v>5278.1</v>
      </c>
      <c r="V72" s="40">
        <f t="shared" si="27"/>
        <v>56967.82</v>
      </c>
      <c r="W72" s="40">
        <f t="shared" si="27"/>
        <v>30278.1</v>
      </c>
      <c r="X72" s="40">
        <f t="shared" si="27"/>
        <v>86295.86</v>
      </c>
    </row>
    <row r="73" spans="1:24" ht="15.6" hidden="1" customHeight="1" outlineLevel="3" x14ac:dyDescent="0.25">
      <c r="H73" s="41" t="s">
        <v>1755</v>
      </c>
      <c r="N73" s="40">
        <f t="shared" ref="N73:X73" si="28">SUBTOTAL(9,N65:N71)</f>
        <v>814768.7</v>
      </c>
      <c r="O73" s="40">
        <f t="shared" si="28"/>
        <v>785691.02</v>
      </c>
      <c r="P73" s="40">
        <f t="shared" si="28"/>
        <v>201390.44</v>
      </c>
      <c r="Q73" s="40">
        <f t="shared" si="28"/>
        <v>584300.58000000007</v>
      </c>
      <c r="R73" s="40">
        <f t="shared" si="28"/>
        <v>885138.48</v>
      </c>
      <c r="S73" s="40">
        <f t="shared" si="28"/>
        <v>3245099.8899999997</v>
      </c>
      <c r="T73" s="40">
        <f t="shared" si="28"/>
        <v>7600</v>
      </c>
      <c r="U73" s="40">
        <f t="shared" si="28"/>
        <v>89056.61</v>
      </c>
      <c r="V73" s="40">
        <f t="shared" si="28"/>
        <v>3148443.2799999993</v>
      </c>
      <c r="W73" s="40">
        <f t="shared" si="28"/>
        <v>290447.05</v>
      </c>
      <c r="X73" s="40">
        <f t="shared" si="28"/>
        <v>3732743.8599999994</v>
      </c>
    </row>
    <row r="74" spans="1:24" ht="15.6" hidden="1" customHeight="1" outlineLevel="5" x14ac:dyDescent="0.25">
      <c r="A74" s="39" t="s">
        <v>18</v>
      </c>
      <c r="B74" s="39" t="s">
        <v>1545</v>
      </c>
      <c r="C74" s="39" t="s">
        <v>1546</v>
      </c>
      <c r="D74" s="39" t="s">
        <v>1547</v>
      </c>
      <c r="E74" s="39" t="s">
        <v>803</v>
      </c>
      <c r="F74" s="39" t="s">
        <v>1728</v>
      </c>
      <c r="G74" s="39" t="s">
        <v>1756</v>
      </c>
      <c r="H74" s="39" t="s">
        <v>1757</v>
      </c>
      <c r="I74" s="39" t="s">
        <v>1758</v>
      </c>
      <c r="J74" s="39" t="s">
        <v>1759</v>
      </c>
      <c r="K74" s="39" t="s">
        <v>1760</v>
      </c>
      <c r="L74" s="39" t="s">
        <v>1759</v>
      </c>
      <c r="M74" s="39" t="s">
        <v>1761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</row>
    <row r="75" spans="1:24" ht="15.6" hidden="1" customHeight="1" outlineLevel="4" x14ac:dyDescent="0.25">
      <c r="J75" s="41" t="s">
        <v>1762</v>
      </c>
      <c r="N75" s="40">
        <f t="shared" ref="N75:X75" si="29">SUBTOTAL(9,N74:N74)</f>
        <v>0</v>
      </c>
      <c r="O75" s="40">
        <f t="shared" si="29"/>
        <v>0</v>
      </c>
      <c r="P75" s="40">
        <f t="shared" si="29"/>
        <v>0</v>
      </c>
      <c r="Q75" s="40">
        <f t="shared" si="29"/>
        <v>0</v>
      </c>
      <c r="R75" s="40">
        <f t="shared" si="29"/>
        <v>0</v>
      </c>
      <c r="S75" s="40">
        <f t="shared" si="29"/>
        <v>0</v>
      </c>
      <c r="T75" s="40">
        <f t="shared" si="29"/>
        <v>0</v>
      </c>
      <c r="U75" s="40">
        <f t="shared" si="29"/>
        <v>0</v>
      </c>
      <c r="V75" s="40">
        <f t="shared" si="29"/>
        <v>0</v>
      </c>
      <c r="W75" s="40">
        <f t="shared" si="29"/>
        <v>0</v>
      </c>
      <c r="X75" s="40">
        <f t="shared" si="29"/>
        <v>0</v>
      </c>
    </row>
    <row r="76" spans="1:24" ht="15.6" hidden="1" customHeight="1" outlineLevel="5" x14ac:dyDescent="0.25">
      <c r="A76" s="39" t="s">
        <v>18</v>
      </c>
      <c r="B76" s="39" t="s">
        <v>1545</v>
      </c>
      <c r="C76" s="39" t="s">
        <v>1546</v>
      </c>
      <c r="D76" s="39" t="s">
        <v>1547</v>
      </c>
      <c r="E76" s="39" t="s">
        <v>803</v>
      </c>
      <c r="F76" s="39" t="s">
        <v>1728</v>
      </c>
      <c r="G76" s="39" t="s">
        <v>1756</v>
      </c>
      <c r="H76" s="39" t="s">
        <v>1757</v>
      </c>
      <c r="I76" s="39" t="s">
        <v>1763</v>
      </c>
      <c r="J76" s="39" t="s">
        <v>1764</v>
      </c>
      <c r="K76" s="39" t="s">
        <v>1765</v>
      </c>
      <c r="L76" s="39" t="s">
        <v>1764</v>
      </c>
      <c r="M76" s="39" t="s">
        <v>1766</v>
      </c>
      <c r="N76" s="40">
        <v>342546.61</v>
      </c>
      <c r="O76" s="40">
        <v>342546.61</v>
      </c>
      <c r="P76" s="40">
        <v>327649.81</v>
      </c>
      <c r="Q76" s="40">
        <v>14896.8</v>
      </c>
      <c r="R76" s="40">
        <v>342546.61</v>
      </c>
      <c r="S76" s="40">
        <v>11401.03</v>
      </c>
      <c r="T76" s="40">
        <v>362.91</v>
      </c>
      <c r="U76" s="40">
        <v>0</v>
      </c>
      <c r="V76" s="40">
        <v>11038.12</v>
      </c>
      <c r="W76" s="40">
        <v>327649.81</v>
      </c>
      <c r="X76" s="40">
        <v>25934.92</v>
      </c>
    </row>
    <row r="77" spans="1:24" ht="15.6" hidden="1" customHeight="1" outlineLevel="4" x14ac:dyDescent="0.25">
      <c r="J77" s="41" t="s">
        <v>1767</v>
      </c>
      <c r="N77" s="40">
        <f t="shared" ref="N77:X77" si="30">SUBTOTAL(9,N76:N76)</f>
        <v>342546.61</v>
      </c>
      <c r="O77" s="40">
        <f t="shared" si="30"/>
        <v>342546.61</v>
      </c>
      <c r="P77" s="40">
        <f t="shared" si="30"/>
        <v>327649.81</v>
      </c>
      <c r="Q77" s="40">
        <f t="shared" si="30"/>
        <v>14896.8</v>
      </c>
      <c r="R77" s="40">
        <f t="shared" si="30"/>
        <v>342546.61</v>
      </c>
      <c r="S77" s="40">
        <f t="shared" si="30"/>
        <v>11401.03</v>
      </c>
      <c r="T77" s="40">
        <f t="shared" si="30"/>
        <v>362.91</v>
      </c>
      <c r="U77" s="40">
        <f t="shared" si="30"/>
        <v>0</v>
      </c>
      <c r="V77" s="40">
        <f t="shared" si="30"/>
        <v>11038.12</v>
      </c>
      <c r="W77" s="40">
        <f t="shared" si="30"/>
        <v>327649.81</v>
      </c>
      <c r="X77" s="40">
        <f t="shared" si="30"/>
        <v>25934.92</v>
      </c>
    </row>
    <row r="78" spans="1:24" ht="15.6" hidden="1" customHeight="1" outlineLevel="5" x14ac:dyDescent="0.25">
      <c r="A78" s="39" t="s">
        <v>18</v>
      </c>
      <c r="B78" s="39" t="s">
        <v>1545</v>
      </c>
      <c r="C78" s="39" t="s">
        <v>1546</v>
      </c>
      <c r="D78" s="39" t="s">
        <v>1547</v>
      </c>
      <c r="E78" s="39" t="s">
        <v>803</v>
      </c>
      <c r="F78" s="39" t="s">
        <v>1728</v>
      </c>
      <c r="G78" s="39" t="s">
        <v>1756</v>
      </c>
      <c r="H78" s="39" t="s">
        <v>1757</v>
      </c>
      <c r="I78" s="39" t="s">
        <v>1768</v>
      </c>
      <c r="J78" s="39" t="s">
        <v>1769</v>
      </c>
      <c r="K78" s="39" t="s">
        <v>1770</v>
      </c>
      <c r="L78" s="39" t="s">
        <v>1771</v>
      </c>
      <c r="M78" s="39" t="s">
        <v>1772</v>
      </c>
      <c r="N78" s="40">
        <v>3414192.72</v>
      </c>
      <c r="O78" s="40">
        <v>3372054.2</v>
      </c>
      <c r="P78" s="40">
        <v>3158535.77</v>
      </c>
      <c r="Q78" s="40">
        <v>213518.43</v>
      </c>
      <c r="R78" s="40">
        <v>4526482.33</v>
      </c>
      <c r="S78" s="40">
        <v>178994.04</v>
      </c>
      <c r="T78" s="40">
        <v>2769.78</v>
      </c>
      <c r="U78" s="40">
        <v>111002.45</v>
      </c>
      <c r="V78" s="40">
        <v>65221.81</v>
      </c>
      <c r="W78" s="40">
        <v>3269538.22</v>
      </c>
      <c r="X78" s="40">
        <v>278740.24</v>
      </c>
    </row>
    <row r="79" spans="1:24" ht="15.6" hidden="1" customHeight="1" outlineLevel="5" x14ac:dyDescent="0.25">
      <c r="A79" s="39" t="s">
        <v>18</v>
      </c>
      <c r="B79" s="39" t="s">
        <v>1545</v>
      </c>
      <c r="C79" s="39" t="s">
        <v>1546</v>
      </c>
      <c r="D79" s="39" t="s">
        <v>1547</v>
      </c>
      <c r="E79" s="39" t="s">
        <v>803</v>
      </c>
      <c r="F79" s="39" t="s">
        <v>1728</v>
      </c>
      <c r="G79" s="39" t="s">
        <v>1756</v>
      </c>
      <c r="H79" s="39" t="s">
        <v>1757</v>
      </c>
      <c r="I79" s="39" t="s">
        <v>1768</v>
      </c>
      <c r="J79" s="39" t="s">
        <v>1769</v>
      </c>
      <c r="K79" s="39" t="s">
        <v>1773</v>
      </c>
      <c r="L79" s="39" t="s">
        <v>1774</v>
      </c>
      <c r="M79" s="39" t="s">
        <v>1775</v>
      </c>
      <c r="N79" s="40">
        <v>6820458.8700000001</v>
      </c>
      <c r="O79" s="40">
        <v>6634971.2000000002</v>
      </c>
      <c r="P79" s="40">
        <v>3089562.27</v>
      </c>
      <c r="Q79" s="40">
        <v>3545408.93</v>
      </c>
      <c r="R79" s="40">
        <v>4850000</v>
      </c>
      <c r="S79" s="40">
        <v>2112370.7799999998</v>
      </c>
      <c r="T79" s="40">
        <v>0</v>
      </c>
      <c r="U79" s="40">
        <v>293972.52</v>
      </c>
      <c r="V79" s="40">
        <v>1818398.26</v>
      </c>
      <c r="W79" s="40">
        <v>3383534.79</v>
      </c>
      <c r="X79" s="40">
        <v>5363807.1900000004</v>
      </c>
    </row>
    <row r="80" spans="1:24" ht="15.6" hidden="1" customHeight="1" outlineLevel="5" x14ac:dyDescent="0.25">
      <c r="A80" s="39" t="s">
        <v>18</v>
      </c>
      <c r="B80" s="39" t="s">
        <v>1545</v>
      </c>
      <c r="C80" s="39" t="s">
        <v>1546</v>
      </c>
      <c r="D80" s="39" t="s">
        <v>1547</v>
      </c>
      <c r="E80" s="39" t="s">
        <v>803</v>
      </c>
      <c r="F80" s="39" t="s">
        <v>1728</v>
      </c>
      <c r="G80" s="39" t="s">
        <v>1756</v>
      </c>
      <c r="H80" s="39" t="s">
        <v>1757</v>
      </c>
      <c r="I80" s="39" t="s">
        <v>1768</v>
      </c>
      <c r="J80" s="39" t="s">
        <v>1769</v>
      </c>
      <c r="K80" s="39" t="s">
        <v>1776</v>
      </c>
      <c r="L80" s="39" t="s">
        <v>1777</v>
      </c>
      <c r="M80" s="39" t="s">
        <v>1778</v>
      </c>
      <c r="N80" s="40">
        <v>9903.82</v>
      </c>
      <c r="O80" s="40">
        <v>0</v>
      </c>
      <c r="P80" s="40">
        <v>0</v>
      </c>
      <c r="Q80" s="40">
        <v>0</v>
      </c>
      <c r="R80" s="40">
        <v>10269.82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</row>
    <row r="81" spans="1:24" ht="15.6" hidden="1" customHeight="1" outlineLevel="5" x14ac:dyDescent="0.25">
      <c r="A81" s="39" t="s">
        <v>18</v>
      </c>
      <c r="B81" s="39" t="s">
        <v>1545</v>
      </c>
      <c r="C81" s="39" t="s">
        <v>1546</v>
      </c>
      <c r="D81" s="39" t="s">
        <v>1547</v>
      </c>
      <c r="E81" s="39" t="s">
        <v>803</v>
      </c>
      <c r="F81" s="39" t="s">
        <v>1728</v>
      </c>
      <c r="G81" s="39" t="s">
        <v>1756</v>
      </c>
      <c r="H81" s="39" t="s">
        <v>1757</v>
      </c>
      <c r="I81" s="39" t="s">
        <v>1768</v>
      </c>
      <c r="J81" s="39" t="s">
        <v>1769</v>
      </c>
      <c r="K81" s="39" t="s">
        <v>1779</v>
      </c>
      <c r="L81" s="39" t="s">
        <v>1780</v>
      </c>
      <c r="M81" s="39" t="s">
        <v>1781</v>
      </c>
      <c r="N81" s="40">
        <v>1547821.14</v>
      </c>
      <c r="O81" s="40">
        <v>1406870.24</v>
      </c>
      <c r="P81" s="40">
        <v>1112931.24</v>
      </c>
      <c r="Q81" s="40">
        <v>293939</v>
      </c>
      <c r="R81" s="40">
        <v>1662645.85</v>
      </c>
      <c r="S81" s="40">
        <v>352593.52</v>
      </c>
      <c r="T81" s="40">
        <v>0</v>
      </c>
      <c r="U81" s="40">
        <v>197039.56</v>
      </c>
      <c r="V81" s="40">
        <v>155553.96</v>
      </c>
      <c r="W81" s="40">
        <v>1309970.8</v>
      </c>
      <c r="X81" s="40">
        <v>449492.96</v>
      </c>
    </row>
    <row r="82" spans="1:24" ht="15.6" hidden="1" customHeight="1" outlineLevel="5" x14ac:dyDescent="0.25">
      <c r="A82" s="39" t="s">
        <v>18</v>
      </c>
      <c r="B82" s="39" t="s">
        <v>1545</v>
      </c>
      <c r="C82" s="39" t="s">
        <v>1546</v>
      </c>
      <c r="D82" s="39" t="s">
        <v>1547</v>
      </c>
      <c r="E82" s="39" t="s">
        <v>803</v>
      </c>
      <c r="F82" s="39" t="s">
        <v>1728</v>
      </c>
      <c r="G82" s="39" t="s">
        <v>1756</v>
      </c>
      <c r="H82" s="39" t="s">
        <v>1757</v>
      </c>
      <c r="I82" s="39" t="s">
        <v>1768</v>
      </c>
      <c r="J82" s="39" t="s">
        <v>1769</v>
      </c>
      <c r="K82" s="39" t="s">
        <v>1782</v>
      </c>
      <c r="L82" s="39" t="s">
        <v>1783</v>
      </c>
      <c r="M82" s="39" t="s">
        <v>1784</v>
      </c>
      <c r="N82" s="40">
        <v>3875666.61</v>
      </c>
      <c r="O82" s="40">
        <v>3840729.11</v>
      </c>
      <c r="P82" s="40">
        <v>3776970.13</v>
      </c>
      <c r="Q82" s="40">
        <v>63758.98</v>
      </c>
      <c r="R82" s="40">
        <v>3862166.61</v>
      </c>
      <c r="S82" s="40">
        <v>39000</v>
      </c>
      <c r="T82" s="40">
        <v>0</v>
      </c>
      <c r="U82" s="40">
        <v>24000</v>
      </c>
      <c r="V82" s="40">
        <v>15000</v>
      </c>
      <c r="W82" s="40">
        <v>3800970.13</v>
      </c>
      <c r="X82" s="40">
        <v>78758.98</v>
      </c>
    </row>
    <row r="83" spans="1:24" ht="15.6" hidden="1" customHeight="1" outlineLevel="4" x14ac:dyDescent="0.25">
      <c r="J83" s="41" t="s">
        <v>1785</v>
      </c>
      <c r="N83" s="40">
        <f t="shared" ref="N83:X83" si="31">SUBTOTAL(9,N78:N82)</f>
        <v>15668043.16</v>
      </c>
      <c r="O83" s="40">
        <f t="shared" si="31"/>
        <v>15254624.75</v>
      </c>
      <c r="P83" s="40">
        <f t="shared" si="31"/>
        <v>11137999.41</v>
      </c>
      <c r="Q83" s="40">
        <f t="shared" si="31"/>
        <v>4116625.3400000003</v>
      </c>
      <c r="R83" s="40">
        <f t="shared" si="31"/>
        <v>14911564.609999999</v>
      </c>
      <c r="S83" s="40">
        <f t="shared" si="31"/>
        <v>2682958.34</v>
      </c>
      <c r="T83" s="40">
        <f t="shared" si="31"/>
        <v>2769.78</v>
      </c>
      <c r="U83" s="40">
        <f t="shared" si="31"/>
        <v>626014.53</v>
      </c>
      <c r="V83" s="40">
        <f t="shared" si="31"/>
        <v>2054174.03</v>
      </c>
      <c r="W83" s="40">
        <f t="shared" si="31"/>
        <v>11764013.939999999</v>
      </c>
      <c r="X83" s="40">
        <f t="shared" si="31"/>
        <v>6170799.370000001</v>
      </c>
    </row>
    <row r="84" spans="1:24" ht="15.6" hidden="1" customHeight="1" outlineLevel="5" x14ac:dyDescent="0.25">
      <c r="A84" s="39" t="s">
        <v>18</v>
      </c>
      <c r="B84" s="39" t="s">
        <v>1545</v>
      </c>
      <c r="C84" s="39" t="s">
        <v>1546</v>
      </c>
      <c r="D84" s="39" t="s">
        <v>1547</v>
      </c>
      <c r="E84" s="39" t="s">
        <v>803</v>
      </c>
      <c r="F84" s="39" t="s">
        <v>1728</v>
      </c>
      <c r="G84" s="39" t="s">
        <v>1756</v>
      </c>
      <c r="H84" s="39" t="s">
        <v>1757</v>
      </c>
      <c r="I84" s="39" t="s">
        <v>1786</v>
      </c>
      <c r="J84" s="39" t="s">
        <v>1787</v>
      </c>
      <c r="K84" s="39" t="s">
        <v>1788</v>
      </c>
      <c r="L84" s="39" t="s">
        <v>1789</v>
      </c>
      <c r="M84" s="39" t="s">
        <v>1790</v>
      </c>
      <c r="N84" s="40">
        <v>463529.2</v>
      </c>
      <c r="O84" s="40">
        <v>432472.2</v>
      </c>
      <c r="P84" s="40">
        <v>283445.2</v>
      </c>
      <c r="Q84" s="40">
        <v>149027</v>
      </c>
      <c r="R84" s="40">
        <v>475734.2</v>
      </c>
      <c r="S84" s="40">
        <v>86554.5</v>
      </c>
      <c r="T84" s="40">
        <v>0</v>
      </c>
      <c r="U84" s="40">
        <v>81564.5</v>
      </c>
      <c r="V84" s="40">
        <v>4990</v>
      </c>
      <c r="W84" s="40">
        <v>365009.7</v>
      </c>
      <c r="X84" s="40">
        <v>154017</v>
      </c>
    </row>
    <row r="85" spans="1:24" ht="15.6" hidden="1" customHeight="1" outlineLevel="4" x14ac:dyDescent="0.25">
      <c r="J85" s="41" t="s">
        <v>1791</v>
      </c>
      <c r="N85" s="40">
        <f t="shared" ref="N85:X85" si="32">SUBTOTAL(9,N84:N84)</f>
        <v>463529.2</v>
      </c>
      <c r="O85" s="40">
        <f t="shared" si="32"/>
        <v>432472.2</v>
      </c>
      <c r="P85" s="40">
        <f t="shared" si="32"/>
        <v>283445.2</v>
      </c>
      <c r="Q85" s="40">
        <f t="shared" si="32"/>
        <v>149027</v>
      </c>
      <c r="R85" s="40">
        <f t="shared" si="32"/>
        <v>475734.2</v>
      </c>
      <c r="S85" s="40">
        <f t="shared" si="32"/>
        <v>86554.5</v>
      </c>
      <c r="T85" s="40">
        <f t="shared" si="32"/>
        <v>0</v>
      </c>
      <c r="U85" s="40">
        <f t="shared" si="32"/>
        <v>81564.5</v>
      </c>
      <c r="V85" s="40">
        <f t="shared" si="32"/>
        <v>4990</v>
      </c>
      <c r="W85" s="40">
        <f t="shared" si="32"/>
        <v>365009.7</v>
      </c>
      <c r="X85" s="40">
        <f t="shared" si="32"/>
        <v>154017</v>
      </c>
    </row>
    <row r="86" spans="1:24" ht="15.6" hidden="1" customHeight="1" outlineLevel="3" x14ac:dyDescent="0.25">
      <c r="H86" s="41" t="s">
        <v>1792</v>
      </c>
      <c r="N86" s="40">
        <f t="shared" ref="N86:X86" si="33">SUBTOTAL(9,N74:N84)</f>
        <v>16474118.969999999</v>
      </c>
      <c r="O86" s="40">
        <f t="shared" si="33"/>
        <v>16029643.559999999</v>
      </c>
      <c r="P86" s="40">
        <f t="shared" si="33"/>
        <v>11749094.419999998</v>
      </c>
      <c r="Q86" s="40">
        <f t="shared" si="33"/>
        <v>4280549.1400000006</v>
      </c>
      <c r="R86" s="40">
        <f t="shared" si="33"/>
        <v>15729845.42</v>
      </c>
      <c r="S86" s="40">
        <f t="shared" si="33"/>
        <v>2780913.8699999996</v>
      </c>
      <c r="T86" s="40">
        <f t="shared" si="33"/>
        <v>3132.69</v>
      </c>
      <c r="U86" s="40">
        <f t="shared" si="33"/>
        <v>707579.03</v>
      </c>
      <c r="V86" s="40">
        <f t="shared" si="33"/>
        <v>2070202.15</v>
      </c>
      <c r="W86" s="40">
        <f t="shared" si="33"/>
        <v>12456673.449999999</v>
      </c>
      <c r="X86" s="40">
        <f t="shared" si="33"/>
        <v>6350751.290000001</v>
      </c>
    </row>
    <row r="87" spans="1:24" ht="15.6" hidden="1" customHeight="1" outlineLevel="5" x14ac:dyDescent="0.25">
      <c r="A87" s="39" t="s">
        <v>18</v>
      </c>
      <c r="B87" s="39" t="s">
        <v>1793</v>
      </c>
      <c r="C87" s="39" t="s">
        <v>1546</v>
      </c>
      <c r="D87" s="39" t="s">
        <v>1547</v>
      </c>
      <c r="E87" s="39" t="s">
        <v>803</v>
      </c>
      <c r="F87" s="39" t="s">
        <v>1728</v>
      </c>
      <c r="G87" s="39" t="s">
        <v>805</v>
      </c>
      <c r="H87" s="39" t="s">
        <v>1794</v>
      </c>
      <c r="I87" s="39" t="s">
        <v>1795</v>
      </c>
      <c r="J87" s="39" t="s">
        <v>1796</v>
      </c>
      <c r="K87" s="39" t="s">
        <v>1797</v>
      </c>
      <c r="L87" s="39" t="s">
        <v>1798</v>
      </c>
      <c r="M87" s="39" t="s">
        <v>1799</v>
      </c>
      <c r="N87" s="40">
        <v>0</v>
      </c>
      <c r="O87" s="40">
        <v>0</v>
      </c>
      <c r="P87" s="40">
        <v>0</v>
      </c>
      <c r="Q87" s="40">
        <v>0</v>
      </c>
      <c r="R87" s="40">
        <v>0</v>
      </c>
      <c r="S87" s="40">
        <v>0</v>
      </c>
      <c r="T87" s="40">
        <v>0</v>
      </c>
      <c r="U87" s="40">
        <v>0</v>
      </c>
      <c r="V87" s="40">
        <v>0</v>
      </c>
      <c r="W87" s="40">
        <v>0</v>
      </c>
      <c r="X87" s="40">
        <v>0</v>
      </c>
    </row>
    <row r="88" spans="1:24" ht="15.6" hidden="1" customHeight="1" outlineLevel="4" x14ac:dyDescent="0.25">
      <c r="J88" s="41" t="s">
        <v>1800</v>
      </c>
      <c r="N88" s="40">
        <f t="shared" ref="N88:X88" si="34">SUBTOTAL(9,N87:N87)</f>
        <v>0</v>
      </c>
      <c r="O88" s="40">
        <f t="shared" si="34"/>
        <v>0</v>
      </c>
      <c r="P88" s="40">
        <f t="shared" si="34"/>
        <v>0</v>
      </c>
      <c r="Q88" s="40">
        <f t="shared" si="34"/>
        <v>0</v>
      </c>
      <c r="R88" s="40">
        <f t="shared" si="34"/>
        <v>0</v>
      </c>
      <c r="S88" s="40">
        <f t="shared" si="34"/>
        <v>0</v>
      </c>
      <c r="T88" s="40">
        <f t="shared" si="34"/>
        <v>0</v>
      </c>
      <c r="U88" s="40">
        <f t="shared" si="34"/>
        <v>0</v>
      </c>
      <c r="V88" s="40">
        <f t="shared" si="34"/>
        <v>0</v>
      </c>
      <c r="W88" s="40">
        <f t="shared" si="34"/>
        <v>0</v>
      </c>
      <c r="X88" s="40">
        <f t="shared" si="34"/>
        <v>0</v>
      </c>
    </row>
    <row r="89" spans="1:24" ht="15.6" hidden="1" customHeight="1" outlineLevel="5" x14ac:dyDescent="0.25">
      <c r="A89" s="39" t="s">
        <v>18</v>
      </c>
      <c r="B89" s="39" t="s">
        <v>1793</v>
      </c>
      <c r="C89" s="39" t="s">
        <v>1546</v>
      </c>
      <c r="D89" s="39" t="s">
        <v>1547</v>
      </c>
      <c r="E89" s="39" t="s">
        <v>803</v>
      </c>
      <c r="F89" s="39" t="s">
        <v>1728</v>
      </c>
      <c r="G89" s="39" t="s">
        <v>805</v>
      </c>
      <c r="H89" s="39" t="s">
        <v>1794</v>
      </c>
      <c r="I89" s="39" t="s">
        <v>1801</v>
      </c>
      <c r="J89" s="39" t="s">
        <v>1802</v>
      </c>
      <c r="K89" s="39" t="s">
        <v>1803</v>
      </c>
      <c r="L89" s="39" t="s">
        <v>1802</v>
      </c>
      <c r="M89" s="39" t="s">
        <v>1804</v>
      </c>
      <c r="N89" s="40">
        <v>26591.75</v>
      </c>
      <c r="O89" s="40">
        <v>24491.75</v>
      </c>
      <c r="P89" s="40">
        <v>24491.75</v>
      </c>
      <c r="Q89" s="40">
        <v>-9.0949470177292804E-13</v>
      </c>
      <c r="R89" s="40">
        <v>226591.75</v>
      </c>
      <c r="S89" s="40">
        <v>343498.4</v>
      </c>
      <c r="T89" s="40">
        <v>0</v>
      </c>
      <c r="U89" s="40">
        <v>25847.25</v>
      </c>
      <c r="V89" s="40">
        <v>317651.15000000002</v>
      </c>
      <c r="W89" s="40">
        <v>50339</v>
      </c>
      <c r="X89" s="40">
        <v>317651.15000000002</v>
      </c>
    </row>
    <row r="90" spans="1:24" ht="15.6" hidden="1" customHeight="1" outlineLevel="4" x14ac:dyDescent="0.25">
      <c r="J90" s="41" t="s">
        <v>1805</v>
      </c>
      <c r="N90" s="40">
        <f t="shared" ref="N90:X90" si="35">SUBTOTAL(9,N89:N89)</f>
        <v>26591.75</v>
      </c>
      <c r="O90" s="40">
        <f t="shared" si="35"/>
        <v>24491.75</v>
      </c>
      <c r="P90" s="40">
        <f t="shared" si="35"/>
        <v>24491.75</v>
      </c>
      <c r="Q90" s="40">
        <f t="shared" si="35"/>
        <v>-9.0949470177292804E-13</v>
      </c>
      <c r="R90" s="40">
        <f t="shared" si="35"/>
        <v>226591.75</v>
      </c>
      <c r="S90" s="40">
        <f t="shared" si="35"/>
        <v>343498.4</v>
      </c>
      <c r="T90" s="40">
        <f t="shared" si="35"/>
        <v>0</v>
      </c>
      <c r="U90" s="40">
        <f t="shared" si="35"/>
        <v>25847.25</v>
      </c>
      <c r="V90" s="40">
        <f t="shared" si="35"/>
        <v>317651.15000000002</v>
      </c>
      <c r="W90" s="40">
        <f t="shared" si="35"/>
        <v>50339</v>
      </c>
      <c r="X90" s="40">
        <f t="shared" si="35"/>
        <v>317651.15000000002</v>
      </c>
    </row>
    <row r="91" spans="1:24" ht="15.6" hidden="1" customHeight="1" outlineLevel="5" x14ac:dyDescent="0.25">
      <c r="A91" s="39" t="s">
        <v>18</v>
      </c>
      <c r="B91" s="39" t="s">
        <v>1793</v>
      </c>
      <c r="C91" s="39" t="s">
        <v>1546</v>
      </c>
      <c r="D91" s="39" t="s">
        <v>1547</v>
      </c>
      <c r="E91" s="39" t="s">
        <v>803</v>
      </c>
      <c r="F91" s="39" t="s">
        <v>1728</v>
      </c>
      <c r="G91" s="39" t="s">
        <v>805</v>
      </c>
      <c r="H91" s="39" t="s">
        <v>1794</v>
      </c>
      <c r="I91" s="39" t="s">
        <v>1806</v>
      </c>
      <c r="J91" s="39" t="s">
        <v>1807</v>
      </c>
      <c r="K91" s="39" t="s">
        <v>1808</v>
      </c>
      <c r="L91" s="39" t="s">
        <v>1809</v>
      </c>
      <c r="M91" s="39" t="s">
        <v>1810</v>
      </c>
      <c r="N91" s="40">
        <v>0</v>
      </c>
      <c r="O91" s="40">
        <v>0</v>
      </c>
      <c r="P91" s="40">
        <v>0</v>
      </c>
      <c r="Q91" s="40">
        <v>0</v>
      </c>
      <c r="R91" s="40">
        <v>0</v>
      </c>
      <c r="S91" s="40">
        <v>320000</v>
      </c>
      <c r="T91" s="40">
        <v>0</v>
      </c>
      <c r="U91" s="40">
        <v>0</v>
      </c>
      <c r="V91" s="40">
        <v>320000</v>
      </c>
      <c r="W91" s="40">
        <v>0</v>
      </c>
      <c r="X91" s="40">
        <v>320000</v>
      </c>
    </row>
    <row r="92" spans="1:24" ht="15.6" hidden="1" customHeight="1" outlineLevel="4" x14ac:dyDescent="0.25">
      <c r="J92" s="41" t="s">
        <v>1811</v>
      </c>
      <c r="N92" s="40">
        <f t="shared" ref="N92:X92" si="36">SUBTOTAL(9,N91:N91)</f>
        <v>0</v>
      </c>
      <c r="O92" s="40">
        <f t="shared" si="36"/>
        <v>0</v>
      </c>
      <c r="P92" s="40">
        <f t="shared" si="36"/>
        <v>0</v>
      </c>
      <c r="Q92" s="40">
        <f t="shared" si="36"/>
        <v>0</v>
      </c>
      <c r="R92" s="40">
        <f t="shared" si="36"/>
        <v>0</v>
      </c>
      <c r="S92" s="40">
        <f t="shared" si="36"/>
        <v>320000</v>
      </c>
      <c r="T92" s="40">
        <f t="shared" si="36"/>
        <v>0</v>
      </c>
      <c r="U92" s="40">
        <f t="shared" si="36"/>
        <v>0</v>
      </c>
      <c r="V92" s="40">
        <f t="shared" si="36"/>
        <v>320000</v>
      </c>
      <c r="W92" s="40">
        <f t="shared" si="36"/>
        <v>0</v>
      </c>
      <c r="X92" s="40">
        <f t="shared" si="36"/>
        <v>320000</v>
      </c>
    </row>
    <row r="93" spans="1:24" ht="15.6" hidden="1" customHeight="1" outlineLevel="5" x14ac:dyDescent="0.25">
      <c r="A93" s="39" t="s">
        <v>18</v>
      </c>
      <c r="B93" s="39" t="s">
        <v>1793</v>
      </c>
      <c r="C93" s="39" t="s">
        <v>1546</v>
      </c>
      <c r="D93" s="39" t="s">
        <v>1547</v>
      </c>
      <c r="E93" s="39" t="s">
        <v>803</v>
      </c>
      <c r="F93" s="39" t="s">
        <v>1728</v>
      </c>
      <c r="G93" s="39" t="s">
        <v>805</v>
      </c>
      <c r="H93" s="39" t="s">
        <v>1794</v>
      </c>
      <c r="I93" s="39" t="s">
        <v>1812</v>
      </c>
      <c r="J93" s="39" t="s">
        <v>1813</v>
      </c>
      <c r="K93" s="39" t="s">
        <v>1814</v>
      </c>
      <c r="L93" s="39" t="s">
        <v>1813</v>
      </c>
      <c r="M93" s="39" t="s">
        <v>1815</v>
      </c>
      <c r="N93" s="40">
        <v>5897.91</v>
      </c>
      <c r="O93" s="40">
        <v>4762.21</v>
      </c>
      <c r="P93" s="40">
        <v>4665.95</v>
      </c>
      <c r="Q93" s="40">
        <v>96.260000000000105</v>
      </c>
      <c r="R93" s="40">
        <v>8277.7800000000007</v>
      </c>
      <c r="S93" s="40">
        <v>26874.75</v>
      </c>
      <c r="T93" s="40">
        <v>2428.98</v>
      </c>
      <c r="U93" s="40">
        <v>16796.05</v>
      </c>
      <c r="V93" s="40">
        <v>7649.72</v>
      </c>
      <c r="W93" s="40">
        <v>21462</v>
      </c>
      <c r="X93" s="40">
        <v>7745.98</v>
      </c>
    </row>
    <row r="94" spans="1:24" ht="15.6" hidden="1" customHeight="1" outlineLevel="4" x14ac:dyDescent="0.25">
      <c r="J94" s="41" t="s">
        <v>1816</v>
      </c>
      <c r="N94" s="40">
        <f t="shared" ref="N94:X94" si="37">SUBTOTAL(9,N93:N93)</f>
        <v>5897.91</v>
      </c>
      <c r="O94" s="40">
        <f t="shared" si="37"/>
        <v>4762.21</v>
      </c>
      <c r="P94" s="40">
        <f t="shared" si="37"/>
        <v>4665.95</v>
      </c>
      <c r="Q94" s="40">
        <f t="shared" si="37"/>
        <v>96.260000000000105</v>
      </c>
      <c r="R94" s="40">
        <f t="shared" si="37"/>
        <v>8277.7800000000007</v>
      </c>
      <c r="S94" s="40">
        <f t="shared" si="37"/>
        <v>26874.75</v>
      </c>
      <c r="T94" s="40">
        <f t="shared" si="37"/>
        <v>2428.98</v>
      </c>
      <c r="U94" s="40">
        <f t="shared" si="37"/>
        <v>16796.05</v>
      </c>
      <c r="V94" s="40">
        <f t="shared" si="37"/>
        <v>7649.72</v>
      </c>
      <c r="W94" s="40">
        <f t="shared" si="37"/>
        <v>21462</v>
      </c>
      <c r="X94" s="40">
        <f t="shared" si="37"/>
        <v>7745.98</v>
      </c>
    </row>
    <row r="95" spans="1:24" ht="15.6" hidden="1" customHeight="1" outlineLevel="5" x14ac:dyDescent="0.25">
      <c r="A95" s="39" t="s">
        <v>18</v>
      </c>
      <c r="B95" s="39" t="s">
        <v>1793</v>
      </c>
      <c r="C95" s="39" t="s">
        <v>1546</v>
      </c>
      <c r="D95" s="39" t="s">
        <v>1547</v>
      </c>
      <c r="E95" s="39" t="s">
        <v>803</v>
      </c>
      <c r="F95" s="39" t="s">
        <v>1728</v>
      </c>
      <c r="G95" s="39" t="s">
        <v>805</v>
      </c>
      <c r="H95" s="39" t="s">
        <v>1794</v>
      </c>
      <c r="I95" s="39" t="s">
        <v>1817</v>
      </c>
      <c r="J95" s="39" t="s">
        <v>1818</v>
      </c>
      <c r="K95" s="39" t="s">
        <v>1819</v>
      </c>
      <c r="L95" s="39" t="s">
        <v>1818</v>
      </c>
      <c r="M95" s="39" t="s">
        <v>1820</v>
      </c>
      <c r="N95" s="40">
        <v>110199.49</v>
      </c>
      <c r="O95" s="40">
        <v>110199.49</v>
      </c>
      <c r="P95" s="40">
        <v>107020.29</v>
      </c>
      <c r="Q95" s="40">
        <v>3179.2</v>
      </c>
      <c r="R95" s="40">
        <v>159643.49</v>
      </c>
      <c r="S95" s="40">
        <v>22404.15</v>
      </c>
      <c r="T95" s="40">
        <v>0</v>
      </c>
      <c r="U95" s="40">
        <v>8957.61</v>
      </c>
      <c r="V95" s="40">
        <v>13446.54</v>
      </c>
      <c r="W95" s="40">
        <v>115977.9</v>
      </c>
      <c r="X95" s="40">
        <v>16625.740000000002</v>
      </c>
    </row>
    <row r="96" spans="1:24" ht="15.6" hidden="1" customHeight="1" outlineLevel="4" x14ac:dyDescent="0.25">
      <c r="J96" s="41" t="s">
        <v>1821</v>
      </c>
      <c r="N96" s="40">
        <f t="shared" ref="N96:X96" si="38">SUBTOTAL(9,N95:N95)</f>
        <v>110199.49</v>
      </c>
      <c r="O96" s="40">
        <f t="shared" si="38"/>
        <v>110199.49</v>
      </c>
      <c r="P96" s="40">
        <f t="shared" si="38"/>
        <v>107020.29</v>
      </c>
      <c r="Q96" s="40">
        <f t="shared" si="38"/>
        <v>3179.2</v>
      </c>
      <c r="R96" s="40">
        <f t="shared" si="38"/>
        <v>159643.49</v>
      </c>
      <c r="S96" s="40">
        <f t="shared" si="38"/>
        <v>22404.15</v>
      </c>
      <c r="T96" s="40">
        <f t="shared" si="38"/>
        <v>0</v>
      </c>
      <c r="U96" s="40">
        <f t="shared" si="38"/>
        <v>8957.61</v>
      </c>
      <c r="V96" s="40">
        <f t="shared" si="38"/>
        <v>13446.54</v>
      </c>
      <c r="W96" s="40">
        <f t="shared" si="38"/>
        <v>115977.9</v>
      </c>
      <c r="X96" s="40">
        <f t="shared" si="38"/>
        <v>16625.740000000002</v>
      </c>
    </row>
    <row r="97" spans="1:24" ht="15.6" hidden="1" customHeight="1" outlineLevel="5" x14ac:dyDescent="0.25">
      <c r="A97" s="39" t="s">
        <v>18</v>
      </c>
      <c r="B97" s="39" t="s">
        <v>1793</v>
      </c>
      <c r="C97" s="39" t="s">
        <v>1546</v>
      </c>
      <c r="D97" s="39" t="s">
        <v>1547</v>
      </c>
      <c r="E97" s="39" t="s">
        <v>803</v>
      </c>
      <c r="F97" s="39" t="s">
        <v>1728</v>
      </c>
      <c r="G97" s="39" t="s">
        <v>805</v>
      </c>
      <c r="H97" s="39" t="s">
        <v>1794</v>
      </c>
      <c r="I97" s="39" t="s">
        <v>1822</v>
      </c>
      <c r="J97" s="39" t="s">
        <v>1823</v>
      </c>
      <c r="K97" s="39" t="s">
        <v>1824</v>
      </c>
      <c r="L97" s="39" t="s">
        <v>1823</v>
      </c>
      <c r="M97" s="39" t="s">
        <v>1825</v>
      </c>
      <c r="N97" s="40">
        <v>310295.13</v>
      </c>
      <c r="O97" s="40">
        <v>310295.13</v>
      </c>
      <c r="P97" s="40">
        <v>211442.84</v>
      </c>
      <c r="Q97" s="40">
        <v>98852.29</v>
      </c>
      <c r="R97" s="40">
        <v>252777.64</v>
      </c>
      <c r="S97" s="40">
        <v>21223.59</v>
      </c>
      <c r="T97" s="40">
        <v>4049.92</v>
      </c>
      <c r="U97" s="40">
        <v>7833.51</v>
      </c>
      <c r="V97" s="40">
        <v>9340.16</v>
      </c>
      <c r="W97" s="40">
        <v>219276.35</v>
      </c>
      <c r="X97" s="40">
        <v>108192.45</v>
      </c>
    </row>
    <row r="98" spans="1:24" ht="15.6" hidden="1" customHeight="1" outlineLevel="4" x14ac:dyDescent="0.25">
      <c r="J98" s="41" t="s">
        <v>1826</v>
      </c>
      <c r="N98" s="40">
        <f t="shared" ref="N98:X98" si="39">SUBTOTAL(9,N97:N97)</f>
        <v>310295.13</v>
      </c>
      <c r="O98" s="40">
        <f t="shared" si="39"/>
        <v>310295.13</v>
      </c>
      <c r="P98" s="40">
        <f t="shared" si="39"/>
        <v>211442.84</v>
      </c>
      <c r="Q98" s="40">
        <f t="shared" si="39"/>
        <v>98852.29</v>
      </c>
      <c r="R98" s="40">
        <f t="shared" si="39"/>
        <v>252777.64</v>
      </c>
      <c r="S98" s="40">
        <f t="shared" si="39"/>
        <v>21223.59</v>
      </c>
      <c r="T98" s="40">
        <f t="shared" si="39"/>
        <v>4049.92</v>
      </c>
      <c r="U98" s="40">
        <f t="shared" si="39"/>
        <v>7833.51</v>
      </c>
      <c r="V98" s="40">
        <f t="shared" si="39"/>
        <v>9340.16</v>
      </c>
      <c r="W98" s="40">
        <f t="shared" si="39"/>
        <v>219276.35</v>
      </c>
      <c r="X98" s="40">
        <f t="shared" si="39"/>
        <v>108192.45</v>
      </c>
    </row>
    <row r="99" spans="1:24" ht="15.6" hidden="1" customHeight="1" outlineLevel="5" x14ac:dyDescent="0.25">
      <c r="A99" s="39" t="s">
        <v>18</v>
      </c>
      <c r="B99" s="39" t="s">
        <v>1793</v>
      </c>
      <c r="C99" s="39" t="s">
        <v>1546</v>
      </c>
      <c r="D99" s="39" t="s">
        <v>1547</v>
      </c>
      <c r="E99" s="39" t="s">
        <v>803</v>
      </c>
      <c r="F99" s="39" t="s">
        <v>1728</v>
      </c>
      <c r="G99" s="39" t="s">
        <v>805</v>
      </c>
      <c r="H99" s="39" t="s">
        <v>1794</v>
      </c>
      <c r="I99" s="39" t="s">
        <v>1827</v>
      </c>
      <c r="J99" s="39" t="s">
        <v>1828</v>
      </c>
      <c r="K99" s="39" t="s">
        <v>1829</v>
      </c>
      <c r="L99" s="39" t="s">
        <v>1830</v>
      </c>
      <c r="M99" s="39" t="s">
        <v>1831</v>
      </c>
      <c r="N99" s="40">
        <v>1112588.2</v>
      </c>
      <c r="O99" s="40">
        <v>886156.34</v>
      </c>
      <c r="P99" s="40">
        <v>874469.77</v>
      </c>
      <c r="Q99" s="40">
        <v>11686.57</v>
      </c>
      <c r="R99" s="40">
        <v>753698.99</v>
      </c>
      <c r="S99" s="40">
        <v>152999.41</v>
      </c>
      <c r="T99" s="40">
        <v>3685.55</v>
      </c>
      <c r="U99" s="40">
        <v>7139.56</v>
      </c>
      <c r="V99" s="40">
        <v>142174.29999999999</v>
      </c>
      <c r="W99" s="40">
        <v>881609.33</v>
      </c>
      <c r="X99" s="40">
        <v>153860.87</v>
      </c>
    </row>
    <row r="100" spans="1:24" ht="15.6" hidden="1" customHeight="1" outlineLevel="5" x14ac:dyDescent="0.25">
      <c r="A100" s="39" t="s">
        <v>18</v>
      </c>
      <c r="B100" s="39" t="s">
        <v>1793</v>
      </c>
      <c r="C100" s="39" t="s">
        <v>1546</v>
      </c>
      <c r="D100" s="39" t="s">
        <v>1547</v>
      </c>
      <c r="E100" s="39" t="s">
        <v>803</v>
      </c>
      <c r="F100" s="39" t="s">
        <v>1728</v>
      </c>
      <c r="G100" s="39" t="s">
        <v>805</v>
      </c>
      <c r="H100" s="39" t="s">
        <v>1794</v>
      </c>
      <c r="I100" s="39" t="s">
        <v>1827</v>
      </c>
      <c r="J100" s="39" t="s">
        <v>1828</v>
      </c>
      <c r="K100" s="39" t="s">
        <v>1832</v>
      </c>
      <c r="L100" s="39" t="s">
        <v>1833</v>
      </c>
      <c r="M100" s="39" t="s">
        <v>1834</v>
      </c>
      <c r="N100" s="40">
        <v>4158382.16</v>
      </c>
      <c r="O100" s="40">
        <v>3871985.97</v>
      </c>
      <c r="P100" s="40">
        <v>2632256.08</v>
      </c>
      <c r="Q100" s="40">
        <v>1239729.8899999999</v>
      </c>
      <c r="R100" s="40">
        <v>3748896.63</v>
      </c>
      <c r="S100" s="40">
        <v>4981873.9000000004</v>
      </c>
      <c r="T100" s="40">
        <v>232254.64</v>
      </c>
      <c r="U100" s="40">
        <v>1349705.51</v>
      </c>
      <c r="V100" s="40">
        <v>3399913.75</v>
      </c>
      <c r="W100" s="40">
        <v>3981961.59</v>
      </c>
      <c r="X100" s="40">
        <v>4639643.6399999997</v>
      </c>
    </row>
    <row r="101" spans="1:24" ht="15.6" hidden="1" customHeight="1" outlineLevel="5" x14ac:dyDescent="0.25">
      <c r="A101" s="39" t="s">
        <v>18</v>
      </c>
      <c r="B101" s="39" t="s">
        <v>1793</v>
      </c>
      <c r="C101" s="39" t="s">
        <v>1546</v>
      </c>
      <c r="D101" s="39" t="s">
        <v>1547</v>
      </c>
      <c r="E101" s="39" t="s">
        <v>803</v>
      </c>
      <c r="F101" s="39" t="s">
        <v>1728</v>
      </c>
      <c r="G101" s="39" t="s">
        <v>805</v>
      </c>
      <c r="H101" s="39" t="s">
        <v>1794</v>
      </c>
      <c r="I101" s="39" t="s">
        <v>1827</v>
      </c>
      <c r="J101" s="39" t="s">
        <v>1828</v>
      </c>
      <c r="K101" s="39" t="s">
        <v>1835</v>
      </c>
      <c r="L101" s="39" t="s">
        <v>1836</v>
      </c>
      <c r="M101" s="39" t="s">
        <v>1837</v>
      </c>
      <c r="N101" s="40">
        <v>711584.85</v>
      </c>
      <c r="O101" s="40">
        <v>498417.53</v>
      </c>
      <c r="P101" s="40">
        <v>90044.31</v>
      </c>
      <c r="Q101" s="40">
        <v>408373.22</v>
      </c>
      <c r="R101" s="40">
        <v>1102179.53</v>
      </c>
      <c r="S101" s="40">
        <v>7713576.6399999997</v>
      </c>
      <c r="T101" s="40">
        <v>194710.73</v>
      </c>
      <c r="U101" s="40">
        <v>23739.82</v>
      </c>
      <c r="V101" s="40">
        <v>7495126.0899999999</v>
      </c>
      <c r="W101" s="40">
        <v>113784.13</v>
      </c>
      <c r="X101" s="40">
        <v>7903499.3099999996</v>
      </c>
    </row>
    <row r="102" spans="1:24" ht="15.6" hidden="1" customHeight="1" outlineLevel="5" x14ac:dyDescent="0.25">
      <c r="A102" s="39" t="s">
        <v>18</v>
      </c>
      <c r="B102" s="39" t="s">
        <v>1793</v>
      </c>
      <c r="C102" s="39" t="s">
        <v>1546</v>
      </c>
      <c r="D102" s="39" t="s">
        <v>1547</v>
      </c>
      <c r="E102" s="39" t="s">
        <v>803</v>
      </c>
      <c r="F102" s="39" t="s">
        <v>1728</v>
      </c>
      <c r="G102" s="39" t="s">
        <v>805</v>
      </c>
      <c r="H102" s="39" t="s">
        <v>1794</v>
      </c>
      <c r="I102" s="39" t="s">
        <v>1827</v>
      </c>
      <c r="J102" s="39" t="s">
        <v>1828</v>
      </c>
      <c r="K102" s="39" t="s">
        <v>1838</v>
      </c>
      <c r="L102" s="39" t="s">
        <v>1839</v>
      </c>
      <c r="M102" s="39" t="s">
        <v>1840</v>
      </c>
      <c r="N102" s="40">
        <v>34793.74</v>
      </c>
      <c r="O102" s="40">
        <v>33674.25</v>
      </c>
      <c r="P102" s="40">
        <v>17639.95</v>
      </c>
      <c r="Q102" s="40">
        <v>16034.3</v>
      </c>
      <c r="R102" s="40">
        <v>34793.74</v>
      </c>
      <c r="S102" s="40">
        <v>4910</v>
      </c>
      <c r="T102" s="40">
        <v>0</v>
      </c>
      <c r="U102" s="40">
        <v>0</v>
      </c>
      <c r="V102" s="40">
        <v>4910</v>
      </c>
      <c r="W102" s="40">
        <v>17639.95</v>
      </c>
      <c r="X102" s="40">
        <v>20944.3</v>
      </c>
    </row>
    <row r="103" spans="1:24" ht="15.6" hidden="1" customHeight="1" outlineLevel="4" x14ac:dyDescent="0.25">
      <c r="J103" s="41" t="s">
        <v>1841</v>
      </c>
      <c r="N103" s="40">
        <f t="shared" ref="N103:X103" si="40">SUBTOTAL(9,N99:N102)</f>
        <v>6017348.9500000002</v>
      </c>
      <c r="O103" s="40">
        <f t="shared" si="40"/>
        <v>5290234.0900000008</v>
      </c>
      <c r="P103" s="40">
        <f t="shared" si="40"/>
        <v>3614410.1100000003</v>
      </c>
      <c r="Q103" s="40">
        <f t="shared" si="40"/>
        <v>1675823.98</v>
      </c>
      <c r="R103" s="40">
        <f t="shared" si="40"/>
        <v>5639568.8900000006</v>
      </c>
      <c r="S103" s="40">
        <f t="shared" si="40"/>
        <v>12853359.949999999</v>
      </c>
      <c r="T103" s="40">
        <f t="shared" si="40"/>
        <v>430650.92000000004</v>
      </c>
      <c r="U103" s="40">
        <f t="shared" si="40"/>
        <v>1380584.8900000001</v>
      </c>
      <c r="V103" s="40">
        <f t="shared" si="40"/>
        <v>11042124.140000001</v>
      </c>
      <c r="W103" s="40">
        <f t="shared" si="40"/>
        <v>4994995</v>
      </c>
      <c r="X103" s="40">
        <f t="shared" si="40"/>
        <v>12717948.120000001</v>
      </c>
    </row>
    <row r="104" spans="1:24" ht="15.6" hidden="1" customHeight="1" outlineLevel="5" x14ac:dyDescent="0.25">
      <c r="A104" s="39" t="s">
        <v>18</v>
      </c>
      <c r="B104" s="39" t="s">
        <v>1793</v>
      </c>
      <c r="C104" s="39" t="s">
        <v>1546</v>
      </c>
      <c r="D104" s="39" t="s">
        <v>1547</v>
      </c>
      <c r="E104" s="39" t="s">
        <v>803</v>
      </c>
      <c r="F104" s="39" t="s">
        <v>1728</v>
      </c>
      <c r="G104" s="39" t="s">
        <v>805</v>
      </c>
      <c r="H104" s="39" t="s">
        <v>1794</v>
      </c>
      <c r="I104" s="39" t="s">
        <v>1842</v>
      </c>
      <c r="J104" s="39" t="s">
        <v>1843</v>
      </c>
      <c r="K104" s="39" t="s">
        <v>1844</v>
      </c>
      <c r="L104" s="39" t="s">
        <v>1843</v>
      </c>
      <c r="M104" s="39" t="s">
        <v>1845</v>
      </c>
      <c r="N104" s="40">
        <v>3310</v>
      </c>
      <c r="O104" s="40">
        <v>0</v>
      </c>
      <c r="P104" s="40">
        <v>0</v>
      </c>
      <c r="Q104" s="40">
        <v>0</v>
      </c>
      <c r="R104" s="40">
        <v>3310</v>
      </c>
      <c r="S104" s="40">
        <v>0</v>
      </c>
      <c r="T104" s="40">
        <v>0</v>
      </c>
      <c r="U104" s="40">
        <v>0</v>
      </c>
      <c r="V104" s="40">
        <v>0</v>
      </c>
      <c r="W104" s="40">
        <v>0</v>
      </c>
      <c r="X104" s="40">
        <v>0</v>
      </c>
    </row>
    <row r="105" spans="1:24" ht="15.6" hidden="1" customHeight="1" outlineLevel="4" x14ac:dyDescent="0.25">
      <c r="J105" s="41" t="s">
        <v>1846</v>
      </c>
      <c r="N105" s="40">
        <f t="shared" ref="N105:X105" si="41">SUBTOTAL(9,N104:N104)</f>
        <v>3310</v>
      </c>
      <c r="O105" s="40">
        <f t="shared" si="41"/>
        <v>0</v>
      </c>
      <c r="P105" s="40">
        <f t="shared" si="41"/>
        <v>0</v>
      </c>
      <c r="Q105" s="40">
        <f t="shared" si="41"/>
        <v>0</v>
      </c>
      <c r="R105" s="40">
        <f t="shared" si="41"/>
        <v>3310</v>
      </c>
      <c r="S105" s="40">
        <f t="shared" si="41"/>
        <v>0</v>
      </c>
      <c r="T105" s="40">
        <f t="shared" si="41"/>
        <v>0</v>
      </c>
      <c r="U105" s="40">
        <f t="shared" si="41"/>
        <v>0</v>
      </c>
      <c r="V105" s="40">
        <f t="shared" si="41"/>
        <v>0</v>
      </c>
      <c r="W105" s="40">
        <f t="shared" si="41"/>
        <v>0</v>
      </c>
      <c r="X105" s="40">
        <f t="shared" si="41"/>
        <v>0</v>
      </c>
    </row>
    <row r="106" spans="1:24" ht="15.6" hidden="1" customHeight="1" outlineLevel="5" x14ac:dyDescent="0.25">
      <c r="A106" s="39" t="s">
        <v>18</v>
      </c>
      <c r="B106" s="39" t="s">
        <v>1793</v>
      </c>
      <c r="C106" s="39" t="s">
        <v>1546</v>
      </c>
      <c r="D106" s="39" t="s">
        <v>1547</v>
      </c>
      <c r="E106" s="39" t="s">
        <v>803</v>
      </c>
      <c r="F106" s="39" t="s">
        <v>1728</v>
      </c>
      <c r="G106" s="39" t="s">
        <v>805</v>
      </c>
      <c r="H106" s="39" t="s">
        <v>1794</v>
      </c>
      <c r="I106" s="39" t="s">
        <v>1847</v>
      </c>
      <c r="J106" s="39" t="s">
        <v>1848</v>
      </c>
      <c r="K106" s="39" t="s">
        <v>1849</v>
      </c>
      <c r="L106" s="39" t="s">
        <v>1850</v>
      </c>
      <c r="M106" s="39" t="s">
        <v>1851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21500</v>
      </c>
      <c r="T106" s="40">
        <v>0</v>
      </c>
      <c r="U106" s="40">
        <v>21500</v>
      </c>
      <c r="V106" s="40">
        <v>0</v>
      </c>
      <c r="W106" s="40">
        <v>21500</v>
      </c>
      <c r="X106" s="40">
        <v>0</v>
      </c>
    </row>
    <row r="107" spans="1:24" ht="15.6" hidden="1" customHeight="1" outlineLevel="4" x14ac:dyDescent="0.25">
      <c r="J107" s="41" t="s">
        <v>1852</v>
      </c>
      <c r="N107" s="40">
        <f t="shared" ref="N107:X107" si="42">SUBTOTAL(9,N106:N106)</f>
        <v>0</v>
      </c>
      <c r="O107" s="40">
        <f t="shared" si="42"/>
        <v>0</v>
      </c>
      <c r="P107" s="40">
        <f t="shared" si="42"/>
        <v>0</v>
      </c>
      <c r="Q107" s="40">
        <f t="shared" si="42"/>
        <v>0</v>
      </c>
      <c r="R107" s="40">
        <f t="shared" si="42"/>
        <v>0</v>
      </c>
      <c r="S107" s="40">
        <f t="shared" si="42"/>
        <v>21500</v>
      </c>
      <c r="T107" s="40">
        <f t="shared" si="42"/>
        <v>0</v>
      </c>
      <c r="U107" s="40">
        <f t="shared" si="42"/>
        <v>21500</v>
      </c>
      <c r="V107" s="40">
        <f t="shared" si="42"/>
        <v>0</v>
      </c>
      <c r="W107" s="40">
        <f t="shared" si="42"/>
        <v>21500</v>
      </c>
      <c r="X107" s="40">
        <f t="shared" si="42"/>
        <v>0</v>
      </c>
    </row>
    <row r="108" spans="1:24" ht="15.6" hidden="1" customHeight="1" outlineLevel="5" x14ac:dyDescent="0.25">
      <c r="A108" s="39" t="s">
        <v>18</v>
      </c>
      <c r="B108" s="39" t="s">
        <v>1793</v>
      </c>
      <c r="C108" s="39" t="s">
        <v>1546</v>
      </c>
      <c r="D108" s="39" t="s">
        <v>1547</v>
      </c>
      <c r="E108" s="39" t="s">
        <v>803</v>
      </c>
      <c r="F108" s="39" t="s">
        <v>1728</v>
      </c>
      <c r="G108" s="39" t="s">
        <v>805</v>
      </c>
      <c r="H108" s="39" t="s">
        <v>1794</v>
      </c>
      <c r="I108" s="39" t="s">
        <v>1853</v>
      </c>
      <c r="J108" s="39" t="s">
        <v>1854</v>
      </c>
      <c r="K108" s="39" t="s">
        <v>1855</v>
      </c>
      <c r="L108" s="39" t="s">
        <v>1856</v>
      </c>
      <c r="M108" s="39" t="s">
        <v>1857</v>
      </c>
      <c r="N108" s="40">
        <v>558490.14</v>
      </c>
      <c r="O108" s="40">
        <v>558490.14</v>
      </c>
      <c r="P108" s="40">
        <v>558490.14</v>
      </c>
      <c r="Q108" s="40">
        <v>0</v>
      </c>
      <c r="R108" s="40">
        <v>558490.14</v>
      </c>
      <c r="S108" s="40">
        <v>0</v>
      </c>
      <c r="T108" s="40">
        <v>0</v>
      </c>
      <c r="U108" s="40">
        <v>0</v>
      </c>
      <c r="V108" s="40">
        <v>0</v>
      </c>
      <c r="W108" s="40">
        <v>558490.14</v>
      </c>
      <c r="X108" s="40">
        <v>0</v>
      </c>
    </row>
    <row r="109" spans="1:24" ht="15.6" hidden="1" customHeight="1" outlineLevel="4" x14ac:dyDescent="0.25">
      <c r="J109" s="41" t="s">
        <v>1858</v>
      </c>
      <c r="N109" s="40">
        <f t="shared" ref="N109:X109" si="43">SUBTOTAL(9,N108:N108)</f>
        <v>558490.14</v>
      </c>
      <c r="O109" s="40">
        <f t="shared" si="43"/>
        <v>558490.14</v>
      </c>
      <c r="P109" s="40">
        <f t="shared" si="43"/>
        <v>558490.14</v>
      </c>
      <c r="Q109" s="40">
        <f t="shared" si="43"/>
        <v>0</v>
      </c>
      <c r="R109" s="40">
        <f t="shared" si="43"/>
        <v>558490.14</v>
      </c>
      <c r="S109" s="40">
        <f t="shared" si="43"/>
        <v>0</v>
      </c>
      <c r="T109" s="40">
        <f t="shared" si="43"/>
        <v>0</v>
      </c>
      <c r="U109" s="40">
        <f t="shared" si="43"/>
        <v>0</v>
      </c>
      <c r="V109" s="40">
        <f t="shared" si="43"/>
        <v>0</v>
      </c>
      <c r="W109" s="40">
        <f t="shared" si="43"/>
        <v>558490.14</v>
      </c>
      <c r="X109" s="40">
        <f t="shared" si="43"/>
        <v>0</v>
      </c>
    </row>
    <row r="110" spans="1:24" ht="15.6" hidden="1" customHeight="1" outlineLevel="5" x14ac:dyDescent="0.25">
      <c r="A110" s="39" t="s">
        <v>18</v>
      </c>
      <c r="B110" s="39" t="s">
        <v>1793</v>
      </c>
      <c r="C110" s="39" t="s">
        <v>1546</v>
      </c>
      <c r="D110" s="39" t="s">
        <v>1547</v>
      </c>
      <c r="E110" s="39" t="s">
        <v>803</v>
      </c>
      <c r="F110" s="39" t="s">
        <v>1728</v>
      </c>
      <c r="G110" s="39" t="s">
        <v>805</v>
      </c>
      <c r="H110" s="39" t="s">
        <v>1794</v>
      </c>
      <c r="I110" s="39" t="s">
        <v>1859</v>
      </c>
      <c r="J110" s="39" t="s">
        <v>1860</v>
      </c>
      <c r="K110" s="39" t="s">
        <v>1861</v>
      </c>
      <c r="L110" s="39" t="s">
        <v>1862</v>
      </c>
      <c r="M110" s="39" t="s">
        <v>1863</v>
      </c>
      <c r="N110" s="40">
        <v>879010.25</v>
      </c>
      <c r="O110" s="40">
        <v>871939.71</v>
      </c>
      <c r="P110" s="40">
        <v>548343.15</v>
      </c>
      <c r="Q110" s="40">
        <v>323596.56</v>
      </c>
      <c r="R110" s="40">
        <v>739672.23</v>
      </c>
      <c r="S110" s="40">
        <v>909450.01</v>
      </c>
      <c r="T110" s="40">
        <v>0</v>
      </c>
      <c r="U110" s="40">
        <v>158399.17000000001</v>
      </c>
      <c r="V110" s="40">
        <v>751050.84</v>
      </c>
      <c r="W110" s="40">
        <v>706742.32</v>
      </c>
      <c r="X110" s="40">
        <v>1074647.3999999999</v>
      </c>
    </row>
    <row r="111" spans="1:24" ht="15.6" hidden="1" customHeight="1" outlineLevel="5" x14ac:dyDescent="0.25">
      <c r="A111" s="39" t="s">
        <v>18</v>
      </c>
      <c r="B111" s="39" t="s">
        <v>1793</v>
      </c>
      <c r="C111" s="39" t="s">
        <v>1546</v>
      </c>
      <c r="D111" s="39" t="s">
        <v>1547</v>
      </c>
      <c r="E111" s="39" t="s">
        <v>803</v>
      </c>
      <c r="F111" s="39" t="s">
        <v>1728</v>
      </c>
      <c r="G111" s="39" t="s">
        <v>805</v>
      </c>
      <c r="H111" s="39" t="s">
        <v>1794</v>
      </c>
      <c r="I111" s="39" t="s">
        <v>1859</v>
      </c>
      <c r="J111" s="39" t="s">
        <v>1860</v>
      </c>
      <c r="K111" s="39" t="s">
        <v>1864</v>
      </c>
      <c r="L111" s="39" t="s">
        <v>1865</v>
      </c>
      <c r="M111" s="39" t="s">
        <v>1866</v>
      </c>
      <c r="N111" s="40">
        <v>557773.94999999995</v>
      </c>
      <c r="O111" s="40">
        <v>327373.65000000002</v>
      </c>
      <c r="P111" s="40">
        <v>273632.49</v>
      </c>
      <c r="Q111" s="40">
        <v>53741.16</v>
      </c>
      <c r="R111" s="40">
        <v>425041.58</v>
      </c>
      <c r="S111" s="40">
        <v>64939.65</v>
      </c>
      <c r="T111" s="40">
        <v>2363.25</v>
      </c>
      <c r="U111" s="40">
        <v>39427.019999999997</v>
      </c>
      <c r="V111" s="40">
        <v>23149.38</v>
      </c>
      <c r="W111" s="40">
        <v>313059.51</v>
      </c>
      <c r="X111" s="40">
        <v>76890.539999999994</v>
      </c>
    </row>
    <row r="112" spans="1:24" ht="15.6" hidden="1" customHeight="1" outlineLevel="4" x14ac:dyDescent="0.25">
      <c r="J112" s="41" t="s">
        <v>1867</v>
      </c>
      <c r="N112" s="40">
        <f t="shared" ref="N112:X112" si="44">SUBTOTAL(9,N110:N111)</f>
        <v>1436784.2</v>
      </c>
      <c r="O112" s="40">
        <f t="shared" si="44"/>
        <v>1199313.3599999999</v>
      </c>
      <c r="P112" s="40">
        <f t="shared" si="44"/>
        <v>821975.64</v>
      </c>
      <c r="Q112" s="40">
        <f t="shared" si="44"/>
        <v>377337.72</v>
      </c>
      <c r="R112" s="40">
        <f t="shared" si="44"/>
        <v>1164713.81</v>
      </c>
      <c r="S112" s="40">
        <f t="shared" si="44"/>
        <v>974389.66</v>
      </c>
      <c r="T112" s="40">
        <f t="shared" si="44"/>
        <v>2363.25</v>
      </c>
      <c r="U112" s="40">
        <f t="shared" si="44"/>
        <v>197826.19</v>
      </c>
      <c r="V112" s="40">
        <f t="shared" si="44"/>
        <v>774200.22</v>
      </c>
      <c r="W112" s="40">
        <f t="shared" si="44"/>
        <v>1019801.83</v>
      </c>
      <c r="X112" s="40">
        <f t="shared" si="44"/>
        <v>1151537.94</v>
      </c>
    </row>
    <row r="113" spans="1:24" ht="15.6" hidden="1" customHeight="1" outlineLevel="3" x14ac:dyDescent="0.25">
      <c r="H113" s="41" t="s">
        <v>1868</v>
      </c>
      <c r="N113" s="40">
        <f t="shared" ref="N113:X113" si="45">SUBTOTAL(9,N87:N111)</f>
        <v>8468917.5700000003</v>
      </c>
      <c r="O113" s="40">
        <f t="shared" si="45"/>
        <v>7497786.1700000009</v>
      </c>
      <c r="P113" s="40">
        <f t="shared" si="45"/>
        <v>5342496.7200000007</v>
      </c>
      <c r="Q113" s="40">
        <f t="shared" si="45"/>
        <v>2155289.4500000002</v>
      </c>
      <c r="R113" s="40">
        <f t="shared" si="45"/>
        <v>8013373.5</v>
      </c>
      <c r="S113" s="40">
        <f t="shared" si="45"/>
        <v>14583250.5</v>
      </c>
      <c r="T113" s="40">
        <f t="shared" si="45"/>
        <v>439493.07000000007</v>
      </c>
      <c r="U113" s="40">
        <f t="shared" si="45"/>
        <v>1659345.5</v>
      </c>
      <c r="V113" s="40">
        <f t="shared" si="45"/>
        <v>12484411.930000002</v>
      </c>
      <c r="W113" s="40">
        <f t="shared" si="45"/>
        <v>7001842.2199999997</v>
      </c>
      <c r="X113" s="40">
        <f t="shared" si="45"/>
        <v>14639701.380000001</v>
      </c>
    </row>
    <row r="114" spans="1:24" ht="15.6" hidden="1" customHeight="1" outlineLevel="5" x14ac:dyDescent="0.25">
      <c r="A114" s="39" t="s">
        <v>18</v>
      </c>
      <c r="B114" s="39" t="s">
        <v>1793</v>
      </c>
      <c r="C114" s="39" t="s">
        <v>1546</v>
      </c>
      <c r="D114" s="39" t="s">
        <v>1547</v>
      </c>
      <c r="E114" s="39" t="s">
        <v>803</v>
      </c>
      <c r="F114" s="39" t="s">
        <v>1728</v>
      </c>
      <c r="G114" s="39" t="s">
        <v>1869</v>
      </c>
      <c r="H114" s="39" t="s">
        <v>1870</v>
      </c>
      <c r="I114" s="39" t="s">
        <v>1871</v>
      </c>
      <c r="J114" s="39" t="s">
        <v>1872</v>
      </c>
      <c r="K114" s="39" t="s">
        <v>1873</v>
      </c>
      <c r="L114" s="39" t="s">
        <v>774</v>
      </c>
      <c r="M114" s="39" t="s">
        <v>776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40">
        <v>0</v>
      </c>
      <c r="U114" s="40">
        <v>0</v>
      </c>
      <c r="V114" s="40">
        <v>0</v>
      </c>
      <c r="W114" s="40">
        <v>0</v>
      </c>
      <c r="X114" s="40">
        <v>0</v>
      </c>
    </row>
    <row r="115" spans="1:24" ht="15.6" hidden="1" customHeight="1" outlineLevel="4" x14ac:dyDescent="0.25">
      <c r="J115" s="41" t="s">
        <v>1874</v>
      </c>
      <c r="N115" s="40">
        <f t="shared" ref="N115:X115" si="46">SUBTOTAL(9,N114:N114)</f>
        <v>0</v>
      </c>
      <c r="O115" s="40">
        <f t="shared" si="46"/>
        <v>0</v>
      </c>
      <c r="P115" s="40">
        <f t="shared" si="46"/>
        <v>0</v>
      </c>
      <c r="Q115" s="40">
        <f t="shared" si="46"/>
        <v>0</v>
      </c>
      <c r="R115" s="40">
        <f t="shared" si="46"/>
        <v>0</v>
      </c>
      <c r="S115" s="40">
        <f t="shared" si="46"/>
        <v>0</v>
      </c>
      <c r="T115" s="40">
        <f t="shared" si="46"/>
        <v>0</v>
      </c>
      <c r="U115" s="40">
        <f t="shared" si="46"/>
        <v>0</v>
      </c>
      <c r="V115" s="40">
        <f t="shared" si="46"/>
        <v>0</v>
      </c>
      <c r="W115" s="40">
        <f t="shared" si="46"/>
        <v>0</v>
      </c>
      <c r="X115" s="40">
        <f t="shared" si="46"/>
        <v>0</v>
      </c>
    </row>
    <row r="116" spans="1:24" ht="15.6" hidden="1" customHeight="1" outlineLevel="5" x14ac:dyDescent="0.25">
      <c r="A116" s="39" t="s">
        <v>18</v>
      </c>
      <c r="B116" s="39" t="s">
        <v>1793</v>
      </c>
      <c r="C116" s="39" t="s">
        <v>1546</v>
      </c>
      <c r="D116" s="39" t="s">
        <v>1547</v>
      </c>
      <c r="E116" s="39" t="s">
        <v>803</v>
      </c>
      <c r="F116" s="39" t="s">
        <v>1728</v>
      </c>
      <c r="G116" s="39" t="s">
        <v>1869</v>
      </c>
      <c r="H116" s="39" t="s">
        <v>1870</v>
      </c>
      <c r="I116" s="39" t="s">
        <v>1875</v>
      </c>
      <c r="J116" s="39" t="s">
        <v>1876</v>
      </c>
      <c r="K116" s="39" t="s">
        <v>1877</v>
      </c>
      <c r="L116" s="39" t="s">
        <v>1878</v>
      </c>
      <c r="M116" s="39" t="s">
        <v>1879</v>
      </c>
      <c r="N116" s="40">
        <v>1257497.8799999999</v>
      </c>
      <c r="O116" s="40">
        <v>1076946.53</v>
      </c>
      <c r="P116" s="40">
        <v>750035.32</v>
      </c>
      <c r="Q116" s="40">
        <v>326911.21000000002</v>
      </c>
      <c r="R116" s="40">
        <v>1257497.8799999999</v>
      </c>
      <c r="S116" s="40">
        <v>669198.94999999995</v>
      </c>
      <c r="T116" s="40">
        <v>1650</v>
      </c>
      <c r="U116" s="40">
        <v>70169.64</v>
      </c>
      <c r="V116" s="40">
        <v>597379.31000000006</v>
      </c>
      <c r="W116" s="40">
        <v>820204.96</v>
      </c>
      <c r="X116" s="40">
        <v>924290.52</v>
      </c>
    </row>
    <row r="117" spans="1:24" ht="15.6" hidden="1" customHeight="1" outlineLevel="5" x14ac:dyDescent="0.25">
      <c r="A117" s="39" t="s">
        <v>18</v>
      </c>
      <c r="B117" s="39" t="s">
        <v>1793</v>
      </c>
      <c r="C117" s="39" t="s">
        <v>1546</v>
      </c>
      <c r="D117" s="39" t="s">
        <v>1547</v>
      </c>
      <c r="E117" s="39" t="s">
        <v>803</v>
      </c>
      <c r="F117" s="39" t="s">
        <v>1728</v>
      </c>
      <c r="G117" s="39" t="s">
        <v>1869</v>
      </c>
      <c r="H117" s="39" t="s">
        <v>1870</v>
      </c>
      <c r="I117" s="39" t="s">
        <v>1875</v>
      </c>
      <c r="J117" s="39" t="s">
        <v>1876</v>
      </c>
      <c r="K117" s="39" t="s">
        <v>1880</v>
      </c>
      <c r="L117" s="39" t="s">
        <v>1876</v>
      </c>
      <c r="M117" s="39" t="s">
        <v>1881</v>
      </c>
      <c r="N117" s="40">
        <v>330651.63</v>
      </c>
      <c r="O117" s="40">
        <v>330651.63</v>
      </c>
      <c r="P117" s="40">
        <v>330651.63</v>
      </c>
      <c r="Q117" s="40">
        <v>0</v>
      </c>
      <c r="R117" s="40">
        <v>330651.63</v>
      </c>
      <c r="S117" s="40">
        <v>0</v>
      </c>
      <c r="T117" s="40">
        <v>0</v>
      </c>
      <c r="U117" s="40">
        <v>0</v>
      </c>
      <c r="V117" s="40">
        <v>0</v>
      </c>
      <c r="W117" s="40">
        <v>330651.63</v>
      </c>
      <c r="X117" s="40">
        <v>0</v>
      </c>
    </row>
    <row r="118" spans="1:24" ht="15.6" hidden="1" customHeight="1" outlineLevel="4" x14ac:dyDescent="0.25">
      <c r="J118" s="41" t="s">
        <v>1882</v>
      </c>
      <c r="N118" s="40">
        <f t="shared" ref="N118:X118" si="47">SUBTOTAL(9,N116:N117)</f>
        <v>1588149.5099999998</v>
      </c>
      <c r="O118" s="40">
        <f t="shared" si="47"/>
        <v>1407598.1600000001</v>
      </c>
      <c r="P118" s="40">
        <f t="shared" si="47"/>
        <v>1080686.95</v>
      </c>
      <c r="Q118" s="40">
        <f t="shared" si="47"/>
        <v>326911.21000000002</v>
      </c>
      <c r="R118" s="40">
        <f t="shared" si="47"/>
        <v>1588149.5099999998</v>
      </c>
      <c r="S118" s="40">
        <f t="shared" si="47"/>
        <v>669198.94999999995</v>
      </c>
      <c r="T118" s="40">
        <f t="shared" si="47"/>
        <v>1650</v>
      </c>
      <c r="U118" s="40">
        <f t="shared" si="47"/>
        <v>70169.64</v>
      </c>
      <c r="V118" s="40">
        <f t="shared" si="47"/>
        <v>597379.31000000006</v>
      </c>
      <c r="W118" s="40">
        <f t="shared" si="47"/>
        <v>1150856.5899999999</v>
      </c>
      <c r="X118" s="40">
        <f t="shared" si="47"/>
        <v>924290.52</v>
      </c>
    </row>
    <row r="119" spans="1:24" ht="15.6" hidden="1" customHeight="1" outlineLevel="5" x14ac:dyDescent="0.25">
      <c r="A119" s="39" t="s">
        <v>18</v>
      </c>
      <c r="B119" s="39" t="s">
        <v>1793</v>
      </c>
      <c r="C119" s="39" t="s">
        <v>1546</v>
      </c>
      <c r="D119" s="39" t="s">
        <v>1547</v>
      </c>
      <c r="E119" s="39" t="s">
        <v>803</v>
      </c>
      <c r="F119" s="39" t="s">
        <v>1728</v>
      </c>
      <c r="G119" s="39" t="s">
        <v>1869</v>
      </c>
      <c r="H119" s="39" t="s">
        <v>1870</v>
      </c>
      <c r="I119" s="39" t="s">
        <v>1883</v>
      </c>
      <c r="J119" s="39" t="s">
        <v>1884</v>
      </c>
      <c r="K119" s="39" t="s">
        <v>1885</v>
      </c>
      <c r="L119" s="39" t="s">
        <v>1886</v>
      </c>
      <c r="M119" s="39" t="s">
        <v>1887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40">
        <v>0</v>
      </c>
      <c r="U119" s="40">
        <v>0</v>
      </c>
      <c r="V119" s="40">
        <v>0</v>
      </c>
      <c r="W119" s="40">
        <v>0</v>
      </c>
      <c r="X119" s="40">
        <v>0</v>
      </c>
    </row>
    <row r="120" spans="1:24" ht="15.6" hidden="1" customHeight="1" outlineLevel="4" x14ac:dyDescent="0.25">
      <c r="J120" s="41" t="s">
        <v>1888</v>
      </c>
      <c r="N120" s="40">
        <f t="shared" ref="N120:X120" si="48">SUBTOTAL(9,N119:N119)</f>
        <v>0</v>
      </c>
      <c r="O120" s="40">
        <f t="shared" si="48"/>
        <v>0</v>
      </c>
      <c r="P120" s="40">
        <f t="shared" si="48"/>
        <v>0</v>
      </c>
      <c r="Q120" s="40">
        <f t="shared" si="48"/>
        <v>0</v>
      </c>
      <c r="R120" s="40">
        <f t="shared" si="48"/>
        <v>0</v>
      </c>
      <c r="S120" s="40">
        <f t="shared" si="48"/>
        <v>0</v>
      </c>
      <c r="T120" s="40">
        <f t="shared" si="48"/>
        <v>0</v>
      </c>
      <c r="U120" s="40">
        <f t="shared" si="48"/>
        <v>0</v>
      </c>
      <c r="V120" s="40">
        <f t="shared" si="48"/>
        <v>0</v>
      </c>
      <c r="W120" s="40">
        <f t="shared" si="48"/>
        <v>0</v>
      </c>
      <c r="X120" s="40">
        <f t="shared" si="48"/>
        <v>0</v>
      </c>
    </row>
    <row r="121" spans="1:24" ht="15.6" hidden="1" customHeight="1" outlineLevel="5" x14ac:dyDescent="0.25">
      <c r="A121" s="39" t="s">
        <v>18</v>
      </c>
      <c r="B121" s="39" t="s">
        <v>1793</v>
      </c>
      <c r="C121" s="39" t="s">
        <v>1546</v>
      </c>
      <c r="D121" s="39" t="s">
        <v>1547</v>
      </c>
      <c r="E121" s="39" t="s">
        <v>803</v>
      </c>
      <c r="F121" s="39" t="s">
        <v>1728</v>
      </c>
      <c r="G121" s="39" t="s">
        <v>1869</v>
      </c>
      <c r="H121" s="39" t="s">
        <v>1870</v>
      </c>
      <c r="I121" s="39" t="s">
        <v>1889</v>
      </c>
      <c r="J121" s="39" t="s">
        <v>1890</v>
      </c>
      <c r="K121" s="39" t="s">
        <v>1891</v>
      </c>
      <c r="L121" s="39" t="s">
        <v>1892</v>
      </c>
      <c r="M121" s="39" t="s">
        <v>1893</v>
      </c>
      <c r="N121" s="40">
        <v>13317.81</v>
      </c>
      <c r="O121" s="40">
        <v>13317.81</v>
      </c>
      <c r="P121" s="40">
        <v>13317.81</v>
      </c>
      <c r="Q121" s="40">
        <v>-2.2737367544323201E-13</v>
      </c>
      <c r="R121" s="40">
        <v>13317.81</v>
      </c>
      <c r="S121" s="40">
        <v>2459.66</v>
      </c>
      <c r="T121" s="40">
        <v>0</v>
      </c>
      <c r="U121" s="40">
        <v>0</v>
      </c>
      <c r="V121" s="40">
        <v>2459.66</v>
      </c>
      <c r="W121" s="40">
        <v>13317.81</v>
      </c>
      <c r="X121" s="40">
        <v>2459.66</v>
      </c>
    </row>
    <row r="122" spans="1:24" ht="15.6" hidden="1" customHeight="1" outlineLevel="4" x14ac:dyDescent="0.25">
      <c r="J122" s="41" t="s">
        <v>1894</v>
      </c>
      <c r="N122" s="40">
        <f t="shared" ref="N122:X122" si="49">SUBTOTAL(9,N121:N121)</f>
        <v>13317.81</v>
      </c>
      <c r="O122" s="40">
        <f t="shared" si="49"/>
        <v>13317.81</v>
      </c>
      <c r="P122" s="40">
        <f t="shared" si="49"/>
        <v>13317.81</v>
      </c>
      <c r="Q122" s="40">
        <f t="shared" si="49"/>
        <v>-2.2737367544323201E-13</v>
      </c>
      <c r="R122" s="40">
        <f t="shared" si="49"/>
        <v>13317.81</v>
      </c>
      <c r="S122" s="40">
        <f t="shared" si="49"/>
        <v>2459.66</v>
      </c>
      <c r="T122" s="40">
        <f t="shared" si="49"/>
        <v>0</v>
      </c>
      <c r="U122" s="40">
        <f t="shared" si="49"/>
        <v>0</v>
      </c>
      <c r="V122" s="40">
        <f t="shared" si="49"/>
        <v>2459.66</v>
      </c>
      <c r="W122" s="40">
        <f t="shared" si="49"/>
        <v>13317.81</v>
      </c>
      <c r="X122" s="40">
        <f t="shared" si="49"/>
        <v>2459.66</v>
      </c>
    </row>
    <row r="123" spans="1:24" ht="15.6" hidden="1" customHeight="1" outlineLevel="5" x14ac:dyDescent="0.25">
      <c r="A123" s="39" t="s">
        <v>18</v>
      </c>
      <c r="B123" s="39" t="s">
        <v>1793</v>
      </c>
      <c r="C123" s="39" t="s">
        <v>1546</v>
      </c>
      <c r="D123" s="39" t="s">
        <v>1547</v>
      </c>
      <c r="E123" s="39" t="s">
        <v>803</v>
      </c>
      <c r="F123" s="39" t="s">
        <v>1728</v>
      </c>
      <c r="G123" s="39" t="s">
        <v>1869</v>
      </c>
      <c r="H123" s="39" t="s">
        <v>1870</v>
      </c>
      <c r="I123" s="39" t="s">
        <v>1895</v>
      </c>
      <c r="J123" s="39" t="s">
        <v>1896</v>
      </c>
      <c r="K123" s="39" t="s">
        <v>1897</v>
      </c>
      <c r="L123" s="39" t="s">
        <v>1898</v>
      </c>
      <c r="M123" s="39" t="s">
        <v>1899</v>
      </c>
      <c r="N123" s="40">
        <v>15000</v>
      </c>
      <c r="O123" s="40">
        <v>3681.46</v>
      </c>
      <c r="P123" s="40">
        <v>3681.46</v>
      </c>
      <c r="Q123" s="40">
        <v>9.0949470177292804E-13</v>
      </c>
      <c r="R123" s="40">
        <v>15000</v>
      </c>
      <c r="S123" s="40">
        <v>0</v>
      </c>
      <c r="T123" s="40">
        <v>0</v>
      </c>
      <c r="U123" s="40">
        <v>0</v>
      </c>
      <c r="V123" s="40">
        <v>0</v>
      </c>
      <c r="W123" s="40">
        <v>3681.46</v>
      </c>
      <c r="X123" s="40">
        <v>9.0949470177292804E-13</v>
      </c>
    </row>
    <row r="124" spans="1:24" ht="15.6" hidden="1" customHeight="1" outlineLevel="4" x14ac:dyDescent="0.25">
      <c r="J124" s="41" t="s">
        <v>1900</v>
      </c>
      <c r="N124" s="40">
        <f t="shared" ref="N124:X124" si="50">SUBTOTAL(9,N123:N123)</f>
        <v>15000</v>
      </c>
      <c r="O124" s="40">
        <f t="shared" si="50"/>
        <v>3681.46</v>
      </c>
      <c r="P124" s="40">
        <f t="shared" si="50"/>
        <v>3681.46</v>
      </c>
      <c r="Q124" s="40">
        <f t="shared" si="50"/>
        <v>9.0949470177292804E-13</v>
      </c>
      <c r="R124" s="40">
        <f t="shared" si="50"/>
        <v>15000</v>
      </c>
      <c r="S124" s="40">
        <f t="shared" si="50"/>
        <v>0</v>
      </c>
      <c r="T124" s="40">
        <f t="shared" si="50"/>
        <v>0</v>
      </c>
      <c r="U124" s="40">
        <f t="shared" si="50"/>
        <v>0</v>
      </c>
      <c r="V124" s="40">
        <f t="shared" si="50"/>
        <v>0</v>
      </c>
      <c r="W124" s="40">
        <f t="shared" si="50"/>
        <v>3681.46</v>
      </c>
      <c r="X124" s="40">
        <f t="shared" si="50"/>
        <v>9.0949470177292804E-13</v>
      </c>
    </row>
    <row r="125" spans="1:24" ht="15.6" hidden="1" customHeight="1" outlineLevel="5" x14ac:dyDescent="0.25">
      <c r="A125" s="39" t="s">
        <v>18</v>
      </c>
      <c r="B125" s="39" t="s">
        <v>1793</v>
      </c>
      <c r="C125" s="39" t="s">
        <v>1546</v>
      </c>
      <c r="D125" s="39" t="s">
        <v>1547</v>
      </c>
      <c r="E125" s="39" t="s">
        <v>803</v>
      </c>
      <c r="F125" s="39" t="s">
        <v>1728</v>
      </c>
      <c r="G125" s="39" t="s">
        <v>1869</v>
      </c>
      <c r="H125" s="39" t="s">
        <v>1870</v>
      </c>
      <c r="I125" s="39" t="s">
        <v>1901</v>
      </c>
      <c r="J125" s="39" t="s">
        <v>1902</v>
      </c>
      <c r="K125" s="39" t="s">
        <v>1903</v>
      </c>
      <c r="L125" s="39" t="s">
        <v>1902</v>
      </c>
      <c r="M125" s="39" t="s">
        <v>1904</v>
      </c>
      <c r="N125" s="40">
        <v>0</v>
      </c>
      <c r="O125" s="40">
        <v>0</v>
      </c>
      <c r="P125" s="40">
        <v>0</v>
      </c>
      <c r="Q125" s="40">
        <v>0</v>
      </c>
      <c r="R125" s="40">
        <v>0</v>
      </c>
      <c r="S125" s="40">
        <v>0</v>
      </c>
      <c r="T125" s="40">
        <v>0</v>
      </c>
      <c r="U125" s="40">
        <v>0</v>
      </c>
      <c r="V125" s="40">
        <v>0</v>
      </c>
      <c r="W125" s="40">
        <v>0</v>
      </c>
      <c r="X125" s="40">
        <v>0</v>
      </c>
    </row>
    <row r="126" spans="1:24" ht="15.6" hidden="1" customHeight="1" outlineLevel="4" x14ac:dyDescent="0.25">
      <c r="J126" s="41" t="s">
        <v>1905</v>
      </c>
      <c r="N126" s="40">
        <f t="shared" ref="N126:X126" si="51">SUBTOTAL(9,N125:N125)</f>
        <v>0</v>
      </c>
      <c r="O126" s="40">
        <f t="shared" si="51"/>
        <v>0</v>
      </c>
      <c r="P126" s="40">
        <f t="shared" si="51"/>
        <v>0</v>
      </c>
      <c r="Q126" s="40">
        <f t="shared" si="51"/>
        <v>0</v>
      </c>
      <c r="R126" s="40">
        <f t="shared" si="51"/>
        <v>0</v>
      </c>
      <c r="S126" s="40">
        <f t="shared" si="51"/>
        <v>0</v>
      </c>
      <c r="T126" s="40">
        <f t="shared" si="51"/>
        <v>0</v>
      </c>
      <c r="U126" s="40">
        <f t="shared" si="51"/>
        <v>0</v>
      </c>
      <c r="V126" s="40">
        <f t="shared" si="51"/>
        <v>0</v>
      </c>
      <c r="W126" s="40">
        <f t="shared" si="51"/>
        <v>0</v>
      </c>
      <c r="X126" s="40">
        <f t="shared" si="51"/>
        <v>0</v>
      </c>
    </row>
    <row r="127" spans="1:24" ht="15.6" hidden="1" customHeight="1" outlineLevel="5" x14ac:dyDescent="0.25">
      <c r="A127" s="39" t="s">
        <v>18</v>
      </c>
      <c r="B127" s="39" t="s">
        <v>1793</v>
      </c>
      <c r="C127" s="39" t="s">
        <v>1546</v>
      </c>
      <c r="D127" s="39" t="s">
        <v>1547</v>
      </c>
      <c r="E127" s="39" t="s">
        <v>803</v>
      </c>
      <c r="F127" s="39" t="s">
        <v>1728</v>
      </c>
      <c r="G127" s="39" t="s">
        <v>1869</v>
      </c>
      <c r="H127" s="39" t="s">
        <v>1870</v>
      </c>
      <c r="I127" s="39" t="s">
        <v>1906</v>
      </c>
      <c r="J127" s="39" t="s">
        <v>1907</v>
      </c>
      <c r="K127" s="39" t="s">
        <v>1908</v>
      </c>
      <c r="L127" s="39" t="s">
        <v>1907</v>
      </c>
      <c r="M127" s="39" t="s">
        <v>1909</v>
      </c>
      <c r="N127" s="40">
        <v>15369.78</v>
      </c>
      <c r="O127" s="40">
        <v>15369.78</v>
      </c>
      <c r="P127" s="40">
        <v>15369.78</v>
      </c>
      <c r="Q127" s="40">
        <v>-2.1827852025868599E-13</v>
      </c>
      <c r="R127" s="40">
        <v>15369.78</v>
      </c>
      <c r="S127" s="40">
        <v>9388.5400000000009</v>
      </c>
      <c r="T127" s="40">
        <v>0</v>
      </c>
      <c r="U127" s="40">
        <v>0</v>
      </c>
      <c r="V127" s="40">
        <v>9388.5400000000009</v>
      </c>
      <c r="W127" s="40">
        <v>15369.78</v>
      </c>
      <c r="X127" s="40">
        <v>9388.5400000000009</v>
      </c>
    </row>
    <row r="128" spans="1:24" ht="15.6" hidden="1" customHeight="1" outlineLevel="4" x14ac:dyDescent="0.25">
      <c r="J128" s="41" t="s">
        <v>1910</v>
      </c>
      <c r="N128" s="40">
        <f t="shared" ref="N128:X128" si="52">SUBTOTAL(9,N127:N127)</f>
        <v>15369.78</v>
      </c>
      <c r="O128" s="40">
        <f t="shared" si="52"/>
        <v>15369.78</v>
      </c>
      <c r="P128" s="40">
        <f t="shared" si="52"/>
        <v>15369.78</v>
      </c>
      <c r="Q128" s="40">
        <f t="shared" si="52"/>
        <v>-2.1827852025868599E-13</v>
      </c>
      <c r="R128" s="40">
        <f t="shared" si="52"/>
        <v>15369.78</v>
      </c>
      <c r="S128" s="40">
        <f t="shared" si="52"/>
        <v>9388.5400000000009</v>
      </c>
      <c r="T128" s="40">
        <f t="shared" si="52"/>
        <v>0</v>
      </c>
      <c r="U128" s="40">
        <f t="shared" si="52"/>
        <v>0</v>
      </c>
      <c r="V128" s="40">
        <f t="shared" si="52"/>
        <v>9388.5400000000009</v>
      </c>
      <c r="W128" s="40">
        <f t="shared" si="52"/>
        <v>15369.78</v>
      </c>
      <c r="X128" s="40">
        <f t="shared" si="52"/>
        <v>9388.5400000000009</v>
      </c>
    </row>
    <row r="129" spans="1:24" ht="15.6" hidden="1" customHeight="1" outlineLevel="5" x14ac:dyDescent="0.25">
      <c r="A129" s="39" t="s">
        <v>18</v>
      </c>
      <c r="B129" s="39" t="s">
        <v>1793</v>
      </c>
      <c r="C129" s="39" t="s">
        <v>1546</v>
      </c>
      <c r="D129" s="39" t="s">
        <v>1547</v>
      </c>
      <c r="E129" s="39" t="s">
        <v>803</v>
      </c>
      <c r="F129" s="39" t="s">
        <v>1728</v>
      </c>
      <c r="G129" s="39" t="s">
        <v>1869</v>
      </c>
      <c r="H129" s="39" t="s">
        <v>1870</v>
      </c>
      <c r="I129" s="39" t="s">
        <v>1911</v>
      </c>
      <c r="J129" s="39" t="s">
        <v>1912</v>
      </c>
      <c r="K129" s="39" t="s">
        <v>1913</v>
      </c>
      <c r="L129" s="39" t="s">
        <v>1914</v>
      </c>
      <c r="M129" s="39" t="s">
        <v>1915</v>
      </c>
      <c r="N129" s="40">
        <v>0</v>
      </c>
      <c r="O129" s="40">
        <v>0</v>
      </c>
      <c r="P129" s="40">
        <v>0</v>
      </c>
      <c r="Q129" s="40">
        <v>0</v>
      </c>
      <c r="R129" s="40">
        <v>0</v>
      </c>
      <c r="S129" s="40">
        <v>0</v>
      </c>
      <c r="T129" s="40">
        <v>0</v>
      </c>
      <c r="U129" s="40">
        <v>0</v>
      </c>
      <c r="V129" s="40">
        <v>0</v>
      </c>
      <c r="W129" s="40">
        <v>0</v>
      </c>
      <c r="X129" s="40">
        <v>0</v>
      </c>
    </row>
    <row r="130" spans="1:24" ht="15.6" hidden="1" customHeight="1" outlineLevel="4" x14ac:dyDescent="0.25">
      <c r="J130" s="41" t="s">
        <v>1916</v>
      </c>
      <c r="N130" s="40">
        <f t="shared" ref="N130:X130" si="53">SUBTOTAL(9,N129:N129)</f>
        <v>0</v>
      </c>
      <c r="O130" s="40">
        <f t="shared" si="53"/>
        <v>0</v>
      </c>
      <c r="P130" s="40">
        <f t="shared" si="53"/>
        <v>0</v>
      </c>
      <c r="Q130" s="40">
        <f t="shared" si="53"/>
        <v>0</v>
      </c>
      <c r="R130" s="40">
        <f t="shared" si="53"/>
        <v>0</v>
      </c>
      <c r="S130" s="40">
        <f t="shared" si="53"/>
        <v>0</v>
      </c>
      <c r="T130" s="40">
        <f t="shared" si="53"/>
        <v>0</v>
      </c>
      <c r="U130" s="40">
        <f t="shared" si="53"/>
        <v>0</v>
      </c>
      <c r="V130" s="40">
        <f t="shared" si="53"/>
        <v>0</v>
      </c>
      <c r="W130" s="40">
        <f t="shared" si="53"/>
        <v>0</v>
      </c>
      <c r="X130" s="40">
        <f t="shared" si="53"/>
        <v>0</v>
      </c>
    </row>
    <row r="131" spans="1:24" ht="15.6" hidden="1" customHeight="1" outlineLevel="5" x14ac:dyDescent="0.25">
      <c r="A131" s="39" t="s">
        <v>18</v>
      </c>
      <c r="B131" s="39" t="s">
        <v>1793</v>
      </c>
      <c r="C131" s="39" t="s">
        <v>1546</v>
      </c>
      <c r="D131" s="39" t="s">
        <v>1547</v>
      </c>
      <c r="E131" s="39" t="s">
        <v>803</v>
      </c>
      <c r="F131" s="39" t="s">
        <v>1728</v>
      </c>
      <c r="G131" s="39" t="s">
        <v>1869</v>
      </c>
      <c r="H131" s="39" t="s">
        <v>1870</v>
      </c>
      <c r="I131" s="39" t="s">
        <v>1917</v>
      </c>
      <c r="J131" s="39" t="s">
        <v>1918</v>
      </c>
      <c r="K131" s="39" t="s">
        <v>1919</v>
      </c>
      <c r="L131" s="39" t="s">
        <v>1920</v>
      </c>
      <c r="M131" s="39" t="s">
        <v>1921</v>
      </c>
      <c r="N131" s="40">
        <v>95783.41</v>
      </c>
      <c r="O131" s="40">
        <v>95783.41</v>
      </c>
      <c r="P131" s="40">
        <v>95783.41</v>
      </c>
      <c r="Q131" s="40">
        <v>2.6147972675971699E-12</v>
      </c>
      <c r="R131" s="40">
        <v>95783.41</v>
      </c>
      <c r="S131" s="40">
        <v>0</v>
      </c>
      <c r="T131" s="40">
        <v>0</v>
      </c>
      <c r="U131" s="40">
        <v>0</v>
      </c>
      <c r="V131" s="40">
        <v>0</v>
      </c>
      <c r="W131" s="40">
        <v>95783.41</v>
      </c>
      <c r="X131" s="40">
        <v>2.6147972675971699E-12</v>
      </c>
    </row>
    <row r="132" spans="1:24" ht="15.6" hidden="1" customHeight="1" outlineLevel="5" x14ac:dyDescent="0.25">
      <c r="A132" s="39" t="s">
        <v>18</v>
      </c>
      <c r="B132" s="39" t="s">
        <v>1793</v>
      </c>
      <c r="C132" s="39" t="s">
        <v>1546</v>
      </c>
      <c r="D132" s="39" t="s">
        <v>1547</v>
      </c>
      <c r="E132" s="39" t="s">
        <v>803</v>
      </c>
      <c r="F132" s="39" t="s">
        <v>1728</v>
      </c>
      <c r="G132" s="39" t="s">
        <v>1869</v>
      </c>
      <c r="H132" s="39" t="s">
        <v>1870</v>
      </c>
      <c r="I132" s="39" t="s">
        <v>1917</v>
      </c>
      <c r="J132" s="39" t="s">
        <v>1918</v>
      </c>
      <c r="K132" s="39" t="s">
        <v>1922</v>
      </c>
      <c r="L132" s="39" t="s">
        <v>1923</v>
      </c>
      <c r="M132" s="39" t="s">
        <v>1924</v>
      </c>
      <c r="N132" s="40">
        <v>3730892.36</v>
      </c>
      <c r="O132" s="40">
        <v>3603555.59</v>
      </c>
      <c r="P132" s="40">
        <v>3603555.59</v>
      </c>
      <c r="Q132" s="40">
        <v>5.8207660913467401E-11</v>
      </c>
      <c r="R132" s="40">
        <v>2759785.22</v>
      </c>
      <c r="S132" s="40">
        <v>0</v>
      </c>
      <c r="T132" s="40">
        <v>0</v>
      </c>
      <c r="U132" s="40">
        <v>0</v>
      </c>
      <c r="V132" s="40">
        <v>0</v>
      </c>
      <c r="W132" s="40">
        <v>3603555.59</v>
      </c>
      <c r="X132" s="40">
        <v>5.8207660913467401E-11</v>
      </c>
    </row>
    <row r="133" spans="1:24" ht="15.6" hidden="1" customHeight="1" outlineLevel="4" x14ac:dyDescent="0.25">
      <c r="J133" s="41" t="s">
        <v>1925</v>
      </c>
      <c r="N133" s="40">
        <f t="shared" ref="N133:X133" si="54">SUBTOTAL(9,N131:N132)</f>
        <v>3826675.77</v>
      </c>
      <c r="O133" s="40">
        <f t="shared" si="54"/>
        <v>3699339</v>
      </c>
      <c r="P133" s="40">
        <f t="shared" si="54"/>
        <v>3699339</v>
      </c>
      <c r="Q133" s="40">
        <f t="shared" si="54"/>
        <v>6.0822458181064576E-11</v>
      </c>
      <c r="R133" s="40">
        <f t="shared" si="54"/>
        <v>2855568.6300000004</v>
      </c>
      <c r="S133" s="40">
        <f t="shared" si="54"/>
        <v>0</v>
      </c>
      <c r="T133" s="40">
        <f t="shared" si="54"/>
        <v>0</v>
      </c>
      <c r="U133" s="40">
        <f t="shared" si="54"/>
        <v>0</v>
      </c>
      <c r="V133" s="40">
        <f t="shared" si="54"/>
        <v>0</v>
      </c>
      <c r="W133" s="40">
        <f t="shared" si="54"/>
        <v>3699339</v>
      </c>
      <c r="X133" s="40">
        <f t="shared" si="54"/>
        <v>6.0822458181064576E-11</v>
      </c>
    </row>
    <row r="134" spans="1:24" ht="15.6" hidden="1" customHeight="1" outlineLevel="5" x14ac:dyDescent="0.25">
      <c r="A134" s="39" t="s">
        <v>18</v>
      </c>
      <c r="B134" s="39" t="s">
        <v>1793</v>
      </c>
      <c r="C134" s="39" t="s">
        <v>1546</v>
      </c>
      <c r="D134" s="39" t="s">
        <v>1547</v>
      </c>
      <c r="E134" s="39" t="s">
        <v>803</v>
      </c>
      <c r="F134" s="39" t="s">
        <v>1728</v>
      </c>
      <c r="G134" s="39" t="s">
        <v>1869</v>
      </c>
      <c r="H134" s="39" t="s">
        <v>1870</v>
      </c>
      <c r="I134" s="39" t="s">
        <v>1926</v>
      </c>
      <c r="J134" s="39" t="s">
        <v>1927</v>
      </c>
      <c r="K134" s="39" t="s">
        <v>1928</v>
      </c>
      <c r="L134" s="39" t="s">
        <v>1927</v>
      </c>
      <c r="M134" s="39" t="s">
        <v>1929</v>
      </c>
      <c r="N134" s="40">
        <v>95818.25</v>
      </c>
      <c r="O134" s="40">
        <v>14223.52</v>
      </c>
      <c r="P134" s="40">
        <v>14223.52</v>
      </c>
      <c r="Q134" s="40">
        <v>0</v>
      </c>
      <c r="R134" s="40">
        <v>95818.25</v>
      </c>
      <c r="S134" s="40">
        <v>0</v>
      </c>
      <c r="T134" s="40">
        <v>0</v>
      </c>
      <c r="U134" s="40">
        <v>0</v>
      </c>
      <c r="V134" s="40">
        <v>0</v>
      </c>
      <c r="W134" s="40">
        <v>14223.52</v>
      </c>
      <c r="X134" s="40">
        <v>0</v>
      </c>
    </row>
    <row r="135" spans="1:24" ht="15.6" hidden="1" customHeight="1" outlineLevel="4" x14ac:dyDescent="0.25">
      <c r="J135" s="41" t="s">
        <v>1930</v>
      </c>
      <c r="N135" s="40">
        <f t="shared" ref="N135:X135" si="55">SUBTOTAL(9,N134:N134)</f>
        <v>95818.25</v>
      </c>
      <c r="O135" s="40">
        <f t="shared" si="55"/>
        <v>14223.52</v>
      </c>
      <c r="P135" s="40">
        <f t="shared" si="55"/>
        <v>14223.52</v>
      </c>
      <c r="Q135" s="40">
        <f t="shared" si="55"/>
        <v>0</v>
      </c>
      <c r="R135" s="40">
        <f t="shared" si="55"/>
        <v>95818.25</v>
      </c>
      <c r="S135" s="40">
        <f t="shared" si="55"/>
        <v>0</v>
      </c>
      <c r="T135" s="40">
        <f t="shared" si="55"/>
        <v>0</v>
      </c>
      <c r="U135" s="40">
        <f t="shared" si="55"/>
        <v>0</v>
      </c>
      <c r="V135" s="40">
        <f t="shared" si="55"/>
        <v>0</v>
      </c>
      <c r="W135" s="40">
        <f t="shared" si="55"/>
        <v>14223.52</v>
      </c>
      <c r="X135" s="40">
        <f t="shared" si="55"/>
        <v>0</v>
      </c>
    </row>
    <row r="136" spans="1:24" ht="15.6" hidden="1" customHeight="1" outlineLevel="3" x14ac:dyDescent="0.25">
      <c r="H136" s="41" t="s">
        <v>1931</v>
      </c>
      <c r="N136" s="40">
        <f t="shared" ref="N136:X136" si="56">SUBTOTAL(9,N114:N134)</f>
        <v>5554331.1199999992</v>
      </c>
      <c r="O136" s="40">
        <f t="shared" si="56"/>
        <v>5153529.7299999995</v>
      </c>
      <c r="P136" s="40">
        <f t="shared" si="56"/>
        <v>4826618.5199999996</v>
      </c>
      <c r="Q136" s="40">
        <f t="shared" si="56"/>
        <v>326911.21000000008</v>
      </c>
      <c r="R136" s="40">
        <f t="shared" si="56"/>
        <v>4583223.9800000004</v>
      </c>
      <c r="S136" s="40">
        <f t="shared" si="56"/>
        <v>681047.15</v>
      </c>
      <c r="T136" s="40">
        <f t="shared" si="56"/>
        <v>1650</v>
      </c>
      <c r="U136" s="40">
        <f t="shared" si="56"/>
        <v>70169.64</v>
      </c>
      <c r="V136" s="40">
        <f t="shared" si="56"/>
        <v>609227.51000000013</v>
      </c>
      <c r="W136" s="40">
        <f t="shared" si="56"/>
        <v>4896788.1599999992</v>
      </c>
      <c r="X136" s="40">
        <f t="shared" si="56"/>
        <v>936138.7200000002</v>
      </c>
    </row>
    <row r="137" spans="1:24" ht="15.6" hidden="1" customHeight="1" outlineLevel="5" x14ac:dyDescent="0.25">
      <c r="A137" s="39" t="s">
        <v>18</v>
      </c>
      <c r="B137" s="39" t="s">
        <v>1793</v>
      </c>
      <c r="C137" s="39" t="s">
        <v>1546</v>
      </c>
      <c r="D137" s="39" t="s">
        <v>1547</v>
      </c>
      <c r="E137" s="39" t="s">
        <v>803</v>
      </c>
      <c r="F137" s="39" t="s">
        <v>1728</v>
      </c>
      <c r="G137" s="39" t="s">
        <v>1932</v>
      </c>
      <c r="H137" s="39" t="s">
        <v>1933</v>
      </c>
      <c r="I137" s="39" t="s">
        <v>1934</v>
      </c>
      <c r="J137" s="39" t="s">
        <v>1935</v>
      </c>
      <c r="K137" s="39" t="s">
        <v>1936</v>
      </c>
      <c r="L137" s="39" t="s">
        <v>1935</v>
      </c>
      <c r="M137" s="39" t="s">
        <v>1937</v>
      </c>
      <c r="N137" s="40">
        <v>2117181.79</v>
      </c>
      <c r="O137" s="40">
        <v>1769070.24</v>
      </c>
      <c r="P137" s="40">
        <v>1052562.04</v>
      </c>
      <c r="Q137" s="40">
        <v>716508.2</v>
      </c>
      <c r="R137" s="40">
        <v>2117181.79</v>
      </c>
      <c r="S137" s="40">
        <v>4576780.4400000004</v>
      </c>
      <c r="T137" s="40">
        <v>50488.76</v>
      </c>
      <c r="U137" s="40">
        <v>440798.95</v>
      </c>
      <c r="V137" s="40">
        <v>4085492.73</v>
      </c>
      <c r="W137" s="40">
        <v>1493360.99</v>
      </c>
      <c r="X137" s="40">
        <v>4802000.93</v>
      </c>
    </row>
    <row r="138" spans="1:24" ht="15.6" hidden="1" customHeight="1" outlineLevel="4" x14ac:dyDescent="0.25">
      <c r="J138" s="41" t="s">
        <v>1938</v>
      </c>
      <c r="N138" s="40">
        <f t="shared" ref="N138:X138" si="57">SUBTOTAL(9,N137:N137)</f>
        <v>2117181.79</v>
      </c>
      <c r="O138" s="40">
        <f t="shared" si="57"/>
        <v>1769070.24</v>
      </c>
      <c r="P138" s="40">
        <f t="shared" si="57"/>
        <v>1052562.04</v>
      </c>
      <c r="Q138" s="40">
        <f t="shared" si="57"/>
        <v>716508.2</v>
      </c>
      <c r="R138" s="40">
        <f t="shared" si="57"/>
        <v>2117181.79</v>
      </c>
      <c r="S138" s="40">
        <f t="shared" si="57"/>
        <v>4576780.4400000004</v>
      </c>
      <c r="T138" s="40">
        <f t="shared" si="57"/>
        <v>50488.76</v>
      </c>
      <c r="U138" s="40">
        <f t="shared" si="57"/>
        <v>440798.95</v>
      </c>
      <c r="V138" s="40">
        <f t="shared" si="57"/>
        <v>4085492.73</v>
      </c>
      <c r="W138" s="40">
        <f t="shared" si="57"/>
        <v>1493360.99</v>
      </c>
      <c r="X138" s="40">
        <f t="shared" si="57"/>
        <v>4802000.93</v>
      </c>
    </row>
    <row r="139" spans="1:24" ht="15.6" hidden="1" customHeight="1" outlineLevel="5" x14ac:dyDescent="0.25">
      <c r="A139" s="39" t="s">
        <v>18</v>
      </c>
      <c r="B139" s="39" t="s">
        <v>1793</v>
      </c>
      <c r="C139" s="39" t="s">
        <v>1546</v>
      </c>
      <c r="D139" s="39" t="s">
        <v>1547</v>
      </c>
      <c r="E139" s="39" t="s">
        <v>803</v>
      </c>
      <c r="F139" s="39" t="s">
        <v>1728</v>
      </c>
      <c r="G139" s="39" t="s">
        <v>1932</v>
      </c>
      <c r="H139" s="39" t="s">
        <v>1933</v>
      </c>
      <c r="I139" s="39" t="s">
        <v>1939</v>
      </c>
      <c r="J139" s="39" t="s">
        <v>1940</v>
      </c>
      <c r="K139" s="39" t="s">
        <v>1941</v>
      </c>
      <c r="L139" s="39" t="s">
        <v>1942</v>
      </c>
      <c r="M139" s="39" t="s">
        <v>1943</v>
      </c>
      <c r="N139" s="40">
        <v>0</v>
      </c>
      <c r="O139" s="40">
        <v>0</v>
      </c>
      <c r="P139" s="40">
        <v>0</v>
      </c>
      <c r="Q139" s="40">
        <v>0</v>
      </c>
      <c r="R139" s="40">
        <v>0</v>
      </c>
      <c r="S139" s="40">
        <v>0</v>
      </c>
      <c r="T139" s="40">
        <v>0</v>
      </c>
      <c r="U139" s="40">
        <v>0</v>
      </c>
      <c r="V139" s="40">
        <v>0</v>
      </c>
      <c r="W139" s="40">
        <v>0</v>
      </c>
      <c r="X139" s="40">
        <v>0</v>
      </c>
    </row>
    <row r="140" spans="1:24" ht="15.6" hidden="1" customHeight="1" outlineLevel="5" x14ac:dyDescent="0.25">
      <c r="A140" s="39" t="s">
        <v>18</v>
      </c>
      <c r="B140" s="39" t="s">
        <v>1793</v>
      </c>
      <c r="C140" s="39" t="s">
        <v>1546</v>
      </c>
      <c r="D140" s="39" t="s">
        <v>1547</v>
      </c>
      <c r="E140" s="39" t="s">
        <v>803</v>
      </c>
      <c r="F140" s="39" t="s">
        <v>1728</v>
      </c>
      <c r="G140" s="39" t="s">
        <v>1932</v>
      </c>
      <c r="H140" s="39" t="s">
        <v>1933</v>
      </c>
      <c r="I140" s="39" t="s">
        <v>1939</v>
      </c>
      <c r="J140" s="39" t="s">
        <v>1940</v>
      </c>
      <c r="K140" s="39" t="s">
        <v>1944</v>
      </c>
      <c r="L140" s="39" t="s">
        <v>1945</v>
      </c>
      <c r="M140" s="39" t="s">
        <v>1946</v>
      </c>
      <c r="N140" s="40">
        <v>607421.74</v>
      </c>
      <c r="O140" s="40">
        <v>461266.28</v>
      </c>
      <c r="P140" s="40">
        <v>459596.37</v>
      </c>
      <c r="Q140" s="40">
        <v>1669.9099999999901</v>
      </c>
      <c r="R140" s="40">
        <v>607421.74</v>
      </c>
      <c r="S140" s="40">
        <v>292892.15000000002</v>
      </c>
      <c r="T140" s="40">
        <v>43279.29</v>
      </c>
      <c r="U140" s="40">
        <v>0</v>
      </c>
      <c r="V140" s="40">
        <v>249612.86</v>
      </c>
      <c r="W140" s="40">
        <v>459596.37</v>
      </c>
      <c r="X140" s="40">
        <v>251282.77</v>
      </c>
    </row>
    <row r="141" spans="1:24" ht="15.6" hidden="1" customHeight="1" outlineLevel="4" x14ac:dyDescent="0.25">
      <c r="J141" s="41" t="s">
        <v>1947</v>
      </c>
      <c r="N141" s="40">
        <f t="shared" ref="N141:X141" si="58">SUBTOTAL(9,N139:N140)</f>
        <v>607421.74</v>
      </c>
      <c r="O141" s="40">
        <f t="shared" si="58"/>
        <v>461266.28</v>
      </c>
      <c r="P141" s="40">
        <f t="shared" si="58"/>
        <v>459596.37</v>
      </c>
      <c r="Q141" s="40">
        <f t="shared" si="58"/>
        <v>1669.9099999999901</v>
      </c>
      <c r="R141" s="40">
        <f t="shared" si="58"/>
        <v>607421.74</v>
      </c>
      <c r="S141" s="40">
        <f t="shared" si="58"/>
        <v>292892.15000000002</v>
      </c>
      <c r="T141" s="40">
        <f t="shared" si="58"/>
        <v>43279.29</v>
      </c>
      <c r="U141" s="40">
        <f t="shared" si="58"/>
        <v>0</v>
      </c>
      <c r="V141" s="40">
        <f t="shared" si="58"/>
        <v>249612.86</v>
      </c>
      <c r="W141" s="40">
        <f t="shared" si="58"/>
        <v>459596.37</v>
      </c>
      <c r="X141" s="40">
        <f t="shared" si="58"/>
        <v>251282.77</v>
      </c>
    </row>
    <row r="142" spans="1:24" ht="15.6" hidden="1" customHeight="1" outlineLevel="5" x14ac:dyDescent="0.25">
      <c r="A142" s="39" t="s">
        <v>18</v>
      </c>
      <c r="B142" s="39" t="s">
        <v>1793</v>
      </c>
      <c r="C142" s="39" t="s">
        <v>1546</v>
      </c>
      <c r="D142" s="39" t="s">
        <v>1547</v>
      </c>
      <c r="E142" s="39" t="s">
        <v>803</v>
      </c>
      <c r="F142" s="39" t="s">
        <v>1728</v>
      </c>
      <c r="G142" s="39" t="s">
        <v>1932</v>
      </c>
      <c r="H142" s="39" t="s">
        <v>1933</v>
      </c>
      <c r="I142" s="39" t="s">
        <v>1948</v>
      </c>
      <c r="J142" s="39" t="s">
        <v>1949</v>
      </c>
      <c r="K142" s="39" t="s">
        <v>1950</v>
      </c>
      <c r="L142" s="39" t="s">
        <v>1951</v>
      </c>
      <c r="M142" s="39" t="s">
        <v>1952</v>
      </c>
      <c r="N142" s="40">
        <v>150000</v>
      </c>
      <c r="O142" s="40">
        <v>124475.4</v>
      </c>
      <c r="P142" s="40">
        <v>124475.4</v>
      </c>
      <c r="Q142" s="40">
        <v>7.2759576141834308E-12</v>
      </c>
      <c r="R142" s="40">
        <v>150000</v>
      </c>
      <c r="S142" s="40">
        <v>81528.81</v>
      </c>
      <c r="T142" s="40">
        <v>35970.379999999997</v>
      </c>
      <c r="U142" s="40">
        <v>0</v>
      </c>
      <c r="V142" s="40">
        <v>45558.43</v>
      </c>
      <c r="W142" s="40">
        <v>124475.4</v>
      </c>
      <c r="X142" s="40">
        <v>45558.43</v>
      </c>
    </row>
    <row r="143" spans="1:24" ht="15.6" hidden="1" customHeight="1" outlineLevel="5" x14ac:dyDescent="0.25">
      <c r="A143" s="39" t="s">
        <v>18</v>
      </c>
      <c r="B143" s="39" t="s">
        <v>1793</v>
      </c>
      <c r="C143" s="39" t="s">
        <v>1546</v>
      </c>
      <c r="D143" s="39" t="s">
        <v>1547</v>
      </c>
      <c r="E143" s="39" t="s">
        <v>803</v>
      </c>
      <c r="F143" s="39" t="s">
        <v>1728</v>
      </c>
      <c r="G143" s="39" t="s">
        <v>1932</v>
      </c>
      <c r="H143" s="39" t="s">
        <v>1933</v>
      </c>
      <c r="I143" s="39" t="s">
        <v>1948</v>
      </c>
      <c r="J143" s="39" t="s">
        <v>1949</v>
      </c>
      <c r="K143" s="39" t="s">
        <v>1953</v>
      </c>
      <c r="L143" s="39" t="s">
        <v>1954</v>
      </c>
      <c r="M143" s="39" t="s">
        <v>1955</v>
      </c>
      <c r="N143" s="40">
        <v>5634287.2800000003</v>
      </c>
      <c r="O143" s="40">
        <v>4696277.16</v>
      </c>
      <c r="P143" s="40">
        <v>3729997.83</v>
      </c>
      <c r="Q143" s="40">
        <v>966279.33</v>
      </c>
      <c r="R143" s="40">
        <v>5634287.2800000003</v>
      </c>
      <c r="S143" s="40">
        <v>1972031.95</v>
      </c>
      <c r="T143" s="40">
        <v>25099.7</v>
      </c>
      <c r="U143" s="40">
        <v>58574.879999999997</v>
      </c>
      <c r="V143" s="40">
        <v>1888357.37</v>
      </c>
      <c r="W143" s="40">
        <v>3788572.71</v>
      </c>
      <c r="X143" s="40">
        <v>2854636.7</v>
      </c>
    </row>
    <row r="144" spans="1:24" ht="15.6" hidden="1" customHeight="1" outlineLevel="5" x14ac:dyDescent="0.25">
      <c r="A144" s="39" t="s">
        <v>18</v>
      </c>
      <c r="B144" s="39" t="s">
        <v>1793</v>
      </c>
      <c r="C144" s="39" t="s">
        <v>1546</v>
      </c>
      <c r="D144" s="39" t="s">
        <v>1547</v>
      </c>
      <c r="E144" s="39" t="s">
        <v>803</v>
      </c>
      <c r="F144" s="39" t="s">
        <v>1728</v>
      </c>
      <c r="G144" s="39" t="s">
        <v>1932</v>
      </c>
      <c r="H144" s="39" t="s">
        <v>1933</v>
      </c>
      <c r="I144" s="39" t="s">
        <v>1948</v>
      </c>
      <c r="J144" s="39" t="s">
        <v>1949</v>
      </c>
      <c r="K144" s="39" t="s">
        <v>1956</v>
      </c>
      <c r="L144" s="39" t="s">
        <v>1957</v>
      </c>
      <c r="M144" s="39" t="s">
        <v>1958</v>
      </c>
      <c r="N144" s="40">
        <v>0</v>
      </c>
      <c r="O144" s="40">
        <v>0</v>
      </c>
      <c r="P144" s="40">
        <v>0</v>
      </c>
      <c r="Q144" s="40">
        <v>0</v>
      </c>
      <c r="R144" s="40">
        <v>0</v>
      </c>
      <c r="S144" s="40">
        <v>0</v>
      </c>
      <c r="T144" s="40">
        <v>0</v>
      </c>
      <c r="U144" s="40">
        <v>0</v>
      </c>
      <c r="V144" s="40">
        <v>0</v>
      </c>
      <c r="W144" s="40">
        <v>0</v>
      </c>
      <c r="X144" s="40">
        <v>0</v>
      </c>
    </row>
    <row r="145" spans="1:24" ht="15.6" hidden="1" customHeight="1" outlineLevel="5" x14ac:dyDescent="0.25">
      <c r="A145" s="39" t="s">
        <v>18</v>
      </c>
      <c r="B145" s="39" t="s">
        <v>1793</v>
      </c>
      <c r="C145" s="39" t="s">
        <v>1546</v>
      </c>
      <c r="D145" s="39" t="s">
        <v>1547</v>
      </c>
      <c r="E145" s="39" t="s">
        <v>803</v>
      </c>
      <c r="F145" s="39" t="s">
        <v>1728</v>
      </c>
      <c r="G145" s="39" t="s">
        <v>1932</v>
      </c>
      <c r="H145" s="39" t="s">
        <v>1933</v>
      </c>
      <c r="I145" s="39" t="s">
        <v>1948</v>
      </c>
      <c r="J145" s="39" t="s">
        <v>1949</v>
      </c>
      <c r="K145" s="39" t="s">
        <v>1959</v>
      </c>
      <c r="L145" s="39" t="s">
        <v>1960</v>
      </c>
      <c r="M145" s="39" t="s">
        <v>1961</v>
      </c>
      <c r="N145" s="40">
        <v>2836798.36</v>
      </c>
      <c r="O145" s="40">
        <v>2836798.36</v>
      </c>
      <c r="P145" s="40">
        <v>2836798.36</v>
      </c>
      <c r="Q145" s="40">
        <v>0</v>
      </c>
      <c r="R145" s="40">
        <v>2836798.36</v>
      </c>
      <c r="S145" s="40">
        <v>46626.81</v>
      </c>
      <c r="T145" s="40">
        <v>23591.8</v>
      </c>
      <c r="U145" s="40">
        <v>0</v>
      </c>
      <c r="V145" s="40">
        <v>23035.01</v>
      </c>
      <c r="W145" s="40">
        <v>2836798.36</v>
      </c>
      <c r="X145" s="40">
        <v>23035.01</v>
      </c>
    </row>
    <row r="146" spans="1:24" ht="15.6" hidden="1" customHeight="1" outlineLevel="4" x14ac:dyDescent="0.25">
      <c r="J146" s="41" t="s">
        <v>1962</v>
      </c>
      <c r="N146" s="40">
        <f t="shared" ref="N146:X146" si="59">SUBTOTAL(9,N142:N145)</f>
        <v>8621085.6400000006</v>
      </c>
      <c r="O146" s="40">
        <f t="shared" si="59"/>
        <v>7657550.9199999999</v>
      </c>
      <c r="P146" s="40">
        <f t="shared" si="59"/>
        <v>6691271.5899999999</v>
      </c>
      <c r="Q146" s="40">
        <f t="shared" si="59"/>
        <v>966279.33</v>
      </c>
      <c r="R146" s="40">
        <f t="shared" si="59"/>
        <v>8621085.6400000006</v>
      </c>
      <c r="S146" s="40">
        <f t="shared" si="59"/>
        <v>2100187.5699999998</v>
      </c>
      <c r="T146" s="40">
        <f t="shared" si="59"/>
        <v>84661.88</v>
      </c>
      <c r="U146" s="40">
        <f t="shared" si="59"/>
        <v>58574.879999999997</v>
      </c>
      <c r="V146" s="40">
        <f t="shared" si="59"/>
        <v>1956950.81</v>
      </c>
      <c r="W146" s="40">
        <f t="shared" si="59"/>
        <v>6749846.4699999997</v>
      </c>
      <c r="X146" s="40">
        <f t="shared" si="59"/>
        <v>2923230.14</v>
      </c>
    </row>
    <row r="147" spans="1:24" ht="15.6" hidden="1" customHeight="1" outlineLevel="5" x14ac:dyDescent="0.25">
      <c r="A147" s="39" t="s">
        <v>18</v>
      </c>
      <c r="B147" s="39" t="s">
        <v>1793</v>
      </c>
      <c r="C147" s="39" t="s">
        <v>1546</v>
      </c>
      <c r="D147" s="39" t="s">
        <v>1547</v>
      </c>
      <c r="E147" s="39" t="s">
        <v>803</v>
      </c>
      <c r="F147" s="39" t="s">
        <v>1728</v>
      </c>
      <c r="G147" s="39" t="s">
        <v>1932</v>
      </c>
      <c r="H147" s="39" t="s">
        <v>1933</v>
      </c>
      <c r="I147" s="39" t="s">
        <v>1963</v>
      </c>
      <c r="J147" s="39" t="s">
        <v>1964</v>
      </c>
      <c r="K147" s="39" t="s">
        <v>1965</v>
      </c>
      <c r="L147" s="39" t="s">
        <v>1966</v>
      </c>
      <c r="M147" s="39" t="s">
        <v>1967</v>
      </c>
      <c r="N147" s="40">
        <v>0</v>
      </c>
      <c r="O147" s="40">
        <v>0</v>
      </c>
      <c r="P147" s="40">
        <v>0</v>
      </c>
      <c r="Q147" s="40">
        <v>0</v>
      </c>
      <c r="R147" s="40">
        <v>0</v>
      </c>
      <c r="S147" s="40">
        <v>0</v>
      </c>
      <c r="T147" s="40">
        <v>0</v>
      </c>
      <c r="U147" s="40">
        <v>0</v>
      </c>
      <c r="V147" s="40">
        <v>0</v>
      </c>
      <c r="W147" s="40">
        <v>0</v>
      </c>
      <c r="X147" s="40">
        <v>0</v>
      </c>
    </row>
    <row r="148" spans="1:24" ht="15.6" hidden="1" customHeight="1" outlineLevel="4" x14ac:dyDescent="0.25">
      <c r="J148" s="41" t="s">
        <v>1968</v>
      </c>
      <c r="N148" s="40">
        <f t="shared" ref="N148:X148" si="60">SUBTOTAL(9,N147:N147)</f>
        <v>0</v>
      </c>
      <c r="O148" s="40">
        <f t="shared" si="60"/>
        <v>0</v>
      </c>
      <c r="P148" s="40">
        <f t="shared" si="60"/>
        <v>0</v>
      </c>
      <c r="Q148" s="40">
        <f t="shared" si="60"/>
        <v>0</v>
      </c>
      <c r="R148" s="40">
        <f t="shared" si="60"/>
        <v>0</v>
      </c>
      <c r="S148" s="40">
        <f t="shared" si="60"/>
        <v>0</v>
      </c>
      <c r="T148" s="40">
        <f t="shared" si="60"/>
        <v>0</v>
      </c>
      <c r="U148" s="40">
        <f t="shared" si="60"/>
        <v>0</v>
      </c>
      <c r="V148" s="40">
        <f t="shared" si="60"/>
        <v>0</v>
      </c>
      <c r="W148" s="40">
        <f t="shared" si="60"/>
        <v>0</v>
      </c>
      <c r="X148" s="40">
        <f t="shared" si="60"/>
        <v>0</v>
      </c>
    </row>
    <row r="149" spans="1:24" ht="15.6" hidden="1" customHeight="1" outlineLevel="5" x14ac:dyDescent="0.25">
      <c r="A149" s="39" t="s">
        <v>18</v>
      </c>
      <c r="B149" s="39" t="s">
        <v>1793</v>
      </c>
      <c r="C149" s="39" t="s">
        <v>1546</v>
      </c>
      <c r="D149" s="39" t="s">
        <v>1547</v>
      </c>
      <c r="E149" s="39" t="s">
        <v>803</v>
      </c>
      <c r="F149" s="39" t="s">
        <v>1728</v>
      </c>
      <c r="G149" s="39" t="s">
        <v>1932</v>
      </c>
      <c r="H149" s="39" t="s">
        <v>1933</v>
      </c>
      <c r="I149" s="39" t="s">
        <v>1969</v>
      </c>
      <c r="J149" s="39" t="s">
        <v>1970</v>
      </c>
      <c r="K149" s="39" t="s">
        <v>1971</v>
      </c>
      <c r="L149" s="39" t="s">
        <v>1970</v>
      </c>
      <c r="M149" s="39" t="s">
        <v>1972</v>
      </c>
      <c r="N149" s="40">
        <v>0</v>
      </c>
      <c r="O149" s="40">
        <v>0</v>
      </c>
      <c r="P149" s="40">
        <v>0</v>
      </c>
      <c r="Q149" s="40">
        <v>0</v>
      </c>
      <c r="R149" s="40">
        <v>0</v>
      </c>
      <c r="S149" s="40">
        <v>0</v>
      </c>
      <c r="T149" s="40">
        <v>0</v>
      </c>
      <c r="U149" s="40">
        <v>0</v>
      </c>
      <c r="V149" s="40">
        <v>0</v>
      </c>
      <c r="W149" s="40">
        <v>0</v>
      </c>
      <c r="X149" s="40">
        <v>0</v>
      </c>
    </row>
    <row r="150" spans="1:24" ht="15.6" hidden="1" customHeight="1" outlineLevel="4" x14ac:dyDescent="0.25">
      <c r="J150" s="41" t="s">
        <v>1973</v>
      </c>
      <c r="N150" s="40">
        <f t="shared" ref="N150:X150" si="61">SUBTOTAL(9,N149:N149)</f>
        <v>0</v>
      </c>
      <c r="O150" s="40">
        <f t="shared" si="61"/>
        <v>0</v>
      </c>
      <c r="P150" s="40">
        <f t="shared" si="61"/>
        <v>0</v>
      </c>
      <c r="Q150" s="40">
        <f t="shared" si="61"/>
        <v>0</v>
      </c>
      <c r="R150" s="40">
        <f t="shared" si="61"/>
        <v>0</v>
      </c>
      <c r="S150" s="40">
        <f t="shared" si="61"/>
        <v>0</v>
      </c>
      <c r="T150" s="40">
        <f t="shared" si="61"/>
        <v>0</v>
      </c>
      <c r="U150" s="40">
        <f t="shared" si="61"/>
        <v>0</v>
      </c>
      <c r="V150" s="40">
        <f t="shared" si="61"/>
        <v>0</v>
      </c>
      <c r="W150" s="40">
        <f t="shared" si="61"/>
        <v>0</v>
      </c>
      <c r="X150" s="40">
        <f t="shared" si="61"/>
        <v>0</v>
      </c>
    </row>
    <row r="151" spans="1:24" ht="15.6" hidden="1" customHeight="1" outlineLevel="3" x14ac:dyDescent="0.25">
      <c r="H151" s="41" t="s">
        <v>1974</v>
      </c>
      <c r="N151" s="40">
        <f t="shared" ref="N151:X151" si="62">SUBTOTAL(9,N137:N149)</f>
        <v>11345689.17</v>
      </c>
      <c r="O151" s="40">
        <f t="shared" si="62"/>
        <v>9887887.4399999995</v>
      </c>
      <c r="P151" s="40">
        <f t="shared" si="62"/>
        <v>8203430</v>
      </c>
      <c r="Q151" s="40">
        <f t="shared" si="62"/>
        <v>1684457.44</v>
      </c>
      <c r="R151" s="40">
        <f t="shared" si="62"/>
        <v>11345689.17</v>
      </c>
      <c r="S151" s="40">
        <f t="shared" si="62"/>
        <v>6969860.1600000001</v>
      </c>
      <c r="T151" s="40">
        <f t="shared" si="62"/>
        <v>178429.93</v>
      </c>
      <c r="U151" s="40">
        <f t="shared" si="62"/>
        <v>499373.83</v>
      </c>
      <c r="V151" s="40">
        <f t="shared" si="62"/>
        <v>6292056.3999999994</v>
      </c>
      <c r="W151" s="40">
        <f t="shared" si="62"/>
        <v>8702803.8300000001</v>
      </c>
      <c r="X151" s="40">
        <f t="shared" si="62"/>
        <v>7976513.8399999989</v>
      </c>
    </row>
    <row r="152" spans="1:24" ht="15.6" hidden="1" customHeight="1" outlineLevel="5" x14ac:dyDescent="0.25">
      <c r="A152" s="39" t="s">
        <v>18</v>
      </c>
      <c r="B152" s="39" t="s">
        <v>1793</v>
      </c>
      <c r="C152" s="39" t="s">
        <v>1546</v>
      </c>
      <c r="D152" s="39" t="s">
        <v>1547</v>
      </c>
      <c r="E152" s="39" t="s">
        <v>803</v>
      </c>
      <c r="F152" s="39" t="s">
        <v>1728</v>
      </c>
      <c r="G152" s="39" t="s">
        <v>1729</v>
      </c>
      <c r="H152" s="39" t="s">
        <v>1730</v>
      </c>
      <c r="I152" s="39" t="s">
        <v>1975</v>
      </c>
      <c r="J152" s="39" t="s">
        <v>1976</v>
      </c>
      <c r="K152" s="39" t="s">
        <v>1977</v>
      </c>
      <c r="L152" s="39" t="s">
        <v>1976</v>
      </c>
      <c r="M152" s="39" t="s">
        <v>1978</v>
      </c>
      <c r="N152" s="40">
        <v>218653.83</v>
      </c>
      <c r="O152" s="40">
        <v>218653.83</v>
      </c>
      <c r="P152" s="40">
        <v>218653.83</v>
      </c>
      <c r="Q152" s="40">
        <v>0</v>
      </c>
      <c r="R152" s="40">
        <v>218653.83</v>
      </c>
      <c r="S152" s="40">
        <v>0</v>
      </c>
      <c r="T152" s="40">
        <v>0</v>
      </c>
      <c r="U152" s="40">
        <v>0</v>
      </c>
      <c r="V152" s="40">
        <v>0</v>
      </c>
      <c r="W152" s="40">
        <v>218653.83</v>
      </c>
      <c r="X152" s="40">
        <v>0</v>
      </c>
    </row>
    <row r="153" spans="1:24" ht="15.6" hidden="1" customHeight="1" outlineLevel="4" x14ac:dyDescent="0.25">
      <c r="J153" s="41" t="s">
        <v>1979</v>
      </c>
      <c r="N153" s="40">
        <f t="shared" ref="N153:X153" si="63">SUBTOTAL(9,N152:N152)</f>
        <v>218653.83</v>
      </c>
      <c r="O153" s="40">
        <f t="shared" si="63"/>
        <v>218653.83</v>
      </c>
      <c r="P153" s="40">
        <f t="shared" si="63"/>
        <v>218653.83</v>
      </c>
      <c r="Q153" s="40">
        <f t="shared" si="63"/>
        <v>0</v>
      </c>
      <c r="R153" s="40">
        <f t="shared" si="63"/>
        <v>218653.83</v>
      </c>
      <c r="S153" s="40">
        <f t="shared" si="63"/>
        <v>0</v>
      </c>
      <c r="T153" s="40">
        <f t="shared" si="63"/>
        <v>0</v>
      </c>
      <c r="U153" s="40">
        <f t="shared" si="63"/>
        <v>0</v>
      </c>
      <c r="V153" s="40">
        <f t="shared" si="63"/>
        <v>0</v>
      </c>
      <c r="W153" s="40">
        <f t="shared" si="63"/>
        <v>218653.83</v>
      </c>
      <c r="X153" s="40">
        <f t="shared" si="63"/>
        <v>0</v>
      </c>
    </row>
    <row r="154" spans="1:24" ht="15.6" hidden="1" customHeight="1" outlineLevel="5" x14ac:dyDescent="0.25">
      <c r="A154" s="39" t="s">
        <v>18</v>
      </c>
      <c r="B154" s="39" t="s">
        <v>1793</v>
      </c>
      <c r="C154" s="39" t="s">
        <v>1546</v>
      </c>
      <c r="D154" s="39" t="s">
        <v>1547</v>
      </c>
      <c r="E154" s="39" t="s">
        <v>803</v>
      </c>
      <c r="F154" s="39" t="s">
        <v>1728</v>
      </c>
      <c r="G154" s="39" t="s">
        <v>1729</v>
      </c>
      <c r="H154" s="39" t="s">
        <v>1730</v>
      </c>
      <c r="I154" s="39" t="s">
        <v>1980</v>
      </c>
      <c r="J154" s="39" t="s">
        <v>1981</v>
      </c>
      <c r="K154" s="39" t="s">
        <v>1982</v>
      </c>
      <c r="L154" s="39" t="s">
        <v>1981</v>
      </c>
      <c r="M154" s="39" t="s">
        <v>1983</v>
      </c>
      <c r="N154" s="40">
        <v>0</v>
      </c>
      <c r="O154" s="40">
        <v>0</v>
      </c>
      <c r="P154" s="40">
        <v>0</v>
      </c>
      <c r="Q154" s="40">
        <v>0</v>
      </c>
      <c r="R154" s="40">
        <v>0</v>
      </c>
      <c r="S154" s="40">
        <v>0</v>
      </c>
      <c r="T154" s="40">
        <v>0</v>
      </c>
      <c r="U154" s="40">
        <v>0</v>
      </c>
      <c r="V154" s="40">
        <v>0</v>
      </c>
      <c r="W154" s="40">
        <v>0</v>
      </c>
      <c r="X154" s="40">
        <v>0</v>
      </c>
    </row>
    <row r="155" spans="1:24" ht="15.6" hidden="1" customHeight="1" outlineLevel="4" x14ac:dyDescent="0.25">
      <c r="J155" s="41" t="s">
        <v>1984</v>
      </c>
      <c r="N155" s="40">
        <f t="shared" ref="N155:X155" si="64">SUBTOTAL(9,N154:N154)</f>
        <v>0</v>
      </c>
      <c r="O155" s="40">
        <f t="shared" si="64"/>
        <v>0</v>
      </c>
      <c r="P155" s="40">
        <f t="shared" si="64"/>
        <v>0</v>
      </c>
      <c r="Q155" s="40">
        <f t="shared" si="64"/>
        <v>0</v>
      </c>
      <c r="R155" s="40">
        <f t="shared" si="64"/>
        <v>0</v>
      </c>
      <c r="S155" s="40">
        <f t="shared" si="64"/>
        <v>0</v>
      </c>
      <c r="T155" s="40">
        <f t="shared" si="64"/>
        <v>0</v>
      </c>
      <c r="U155" s="40">
        <f t="shared" si="64"/>
        <v>0</v>
      </c>
      <c r="V155" s="40">
        <f t="shared" si="64"/>
        <v>0</v>
      </c>
      <c r="W155" s="40">
        <f t="shared" si="64"/>
        <v>0</v>
      </c>
      <c r="X155" s="40">
        <f t="shared" si="64"/>
        <v>0</v>
      </c>
    </row>
    <row r="156" spans="1:24" ht="15.6" hidden="1" customHeight="1" outlineLevel="5" x14ac:dyDescent="0.25">
      <c r="A156" s="39" t="s">
        <v>18</v>
      </c>
      <c r="B156" s="39" t="s">
        <v>1793</v>
      </c>
      <c r="C156" s="39" t="s">
        <v>1546</v>
      </c>
      <c r="D156" s="39" t="s">
        <v>1547</v>
      </c>
      <c r="E156" s="39" t="s">
        <v>803</v>
      </c>
      <c r="F156" s="39" t="s">
        <v>1728</v>
      </c>
      <c r="G156" s="39" t="s">
        <v>1729</v>
      </c>
      <c r="H156" s="39" t="s">
        <v>1730</v>
      </c>
      <c r="I156" s="39" t="s">
        <v>1985</v>
      </c>
      <c r="J156" s="39" t="s">
        <v>1986</v>
      </c>
      <c r="K156" s="39" t="s">
        <v>1987</v>
      </c>
      <c r="L156" s="39" t="s">
        <v>1988</v>
      </c>
      <c r="M156" s="39" t="s">
        <v>1989</v>
      </c>
      <c r="N156" s="40">
        <v>580500</v>
      </c>
      <c r="O156" s="40">
        <v>580500</v>
      </c>
      <c r="P156" s="40">
        <v>580500</v>
      </c>
      <c r="Q156" s="40">
        <v>0</v>
      </c>
      <c r="R156" s="40">
        <v>580500</v>
      </c>
      <c r="S156" s="40">
        <v>0</v>
      </c>
      <c r="T156" s="40">
        <v>0</v>
      </c>
      <c r="U156" s="40">
        <v>0</v>
      </c>
      <c r="V156" s="40">
        <v>0</v>
      </c>
      <c r="W156" s="40">
        <v>580500</v>
      </c>
      <c r="X156" s="40">
        <v>0</v>
      </c>
    </row>
    <row r="157" spans="1:24" ht="15.6" hidden="1" customHeight="1" outlineLevel="4" x14ac:dyDescent="0.25">
      <c r="J157" s="41" t="s">
        <v>1990</v>
      </c>
      <c r="N157" s="40">
        <f t="shared" ref="N157:X157" si="65">SUBTOTAL(9,N156:N156)</f>
        <v>580500</v>
      </c>
      <c r="O157" s="40">
        <f t="shared" si="65"/>
        <v>580500</v>
      </c>
      <c r="P157" s="40">
        <f t="shared" si="65"/>
        <v>580500</v>
      </c>
      <c r="Q157" s="40">
        <f t="shared" si="65"/>
        <v>0</v>
      </c>
      <c r="R157" s="40">
        <f t="shared" si="65"/>
        <v>580500</v>
      </c>
      <c r="S157" s="40">
        <f t="shared" si="65"/>
        <v>0</v>
      </c>
      <c r="T157" s="40">
        <f t="shared" si="65"/>
        <v>0</v>
      </c>
      <c r="U157" s="40">
        <f t="shared" si="65"/>
        <v>0</v>
      </c>
      <c r="V157" s="40">
        <f t="shared" si="65"/>
        <v>0</v>
      </c>
      <c r="W157" s="40">
        <f t="shared" si="65"/>
        <v>580500</v>
      </c>
      <c r="X157" s="40">
        <f t="shared" si="65"/>
        <v>0</v>
      </c>
    </row>
    <row r="158" spans="1:24" ht="15.6" hidden="1" customHeight="1" outlineLevel="5" x14ac:dyDescent="0.25">
      <c r="A158" s="39" t="s">
        <v>18</v>
      </c>
      <c r="B158" s="39" t="s">
        <v>1793</v>
      </c>
      <c r="C158" s="39" t="s">
        <v>1546</v>
      </c>
      <c r="D158" s="39" t="s">
        <v>1547</v>
      </c>
      <c r="E158" s="39" t="s">
        <v>803</v>
      </c>
      <c r="F158" s="39" t="s">
        <v>1728</v>
      </c>
      <c r="G158" s="39" t="s">
        <v>1729</v>
      </c>
      <c r="H158" s="39" t="s">
        <v>1730</v>
      </c>
      <c r="I158" s="39" t="s">
        <v>1991</v>
      </c>
      <c r="J158" s="39" t="s">
        <v>1992</v>
      </c>
      <c r="K158" s="39" t="s">
        <v>1993</v>
      </c>
      <c r="L158" s="39" t="s">
        <v>1994</v>
      </c>
      <c r="M158" s="39" t="s">
        <v>1995</v>
      </c>
      <c r="N158" s="40">
        <v>345277.27</v>
      </c>
      <c r="O158" s="40">
        <v>7224.5</v>
      </c>
      <c r="P158" s="40">
        <v>7224.5</v>
      </c>
      <c r="Q158" s="40">
        <v>0</v>
      </c>
      <c r="R158" s="40">
        <v>95277.27</v>
      </c>
      <c r="S158" s="40">
        <v>0</v>
      </c>
      <c r="T158" s="40">
        <v>0</v>
      </c>
      <c r="U158" s="40">
        <v>0</v>
      </c>
      <c r="V158" s="40">
        <v>0</v>
      </c>
      <c r="W158" s="40">
        <v>7224.5</v>
      </c>
      <c r="X158" s="40">
        <v>0</v>
      </c>
    </row>
    <row r="159" spans="1:24" ht="15.6" hidden="1" customHeight="1" outlineLevel="4" x14ac:dyDescent="0.25">
      <c r="J159" s="41" t="s">
        <v>1996</v>
      </c>
      <c r="N159" s="40">
        <f t="shared" ref="N159:X159" si="66">SUBTOTAL(9,N158:N158)</f>
        <v>345277.27</v>
      </c>
      <c r="O159" s="40">
        <f t="shared" si="66"/>
        <v>7224.5</v>
      </c>
      <c r="P159" s="40">
        <f t="shared" si="66"/>
        <v>7224.5</v>
      </c>
      <c r="Q159" s="40">
        <f t="shared" si="66"/>
        <v>0</v>
      </c>
      <c r="R159" s="40">
        <f t="shared" si="66"/>
        <v>95277.27</v>
      </c>
      <c r="S159" s="40">
        <f t="shared" si="66"/>
        <v>0</v>
      </c>
      <c r="T159" s="40">
        <f t="shared" si="66"/>
        <v>0</v>
      </c>
      <c r="U159" s="40">
        <f t="shared" si="66"/>
        <v>0</v>
      </c>
      <c r="V159" s="40">
        <f t="shared" si="66"/>
        <v>0</v>
      </c>
      <c r="W159" s="40">
        <f t="shared" si="66"/>
        <v>7224.5</v>
      </c>
      <c r="X159" s="40">
        <f t="shared" si="66"/>
        <v>0</v>
      </c>
    </row>
    <row r="160" spans="1:24" ht="15.6" hidden="1" customHeight="1" outlineLevel="5" x14ac:dyDescent="0.25">
      <c r="A160" s="39" t="s">
        <v>18</v>
      </c>
      <c r="B160" s="39" t="s">
        <v>1793</v>
      </c>
      <c r="C160" s="39" t="s">
        <v>1546</v>
      </c>
      <c r="D160" s="39" t="s">
        <v>1547</v>
      </c>
      <c r="E160" s="39" t="s">
        <v>803</v>
      </c>
      <c r="F160" s="39" t="s">
        <v>1728</v>
      </c>
      <c r="G160" s="39" t="s">
        <v>1729</v>
      </c>
      <c r="H160" s="39" t="s">
        <v>1730</v>
      </c>
      <c r="I160" s="39" t="s">
        <v>1997</v>
      </c>
      <c r="J160" s="39" t="s">
        <v>1998</v>
      </c>
      <c r="K160" s="39" t="s">
        <v>1999</v>
      </c>
      <c r="L160" s="39" t="s">
        <v>1998</v>
      </c>
      <c r="M160" s="39" t="s">
        <v>2000</v>
      </c>
      <c r="N160" s="40">
        <v>4126</v>
      </c>
      <c r="O160" s="40">
        <v>4126</v>
      </c>
      <c r="P160" s="40">
        <v>4126</v>
      </c>
      <c r="Q160" s="40">
        <v>0</v>
      </c>
      <c r="R160" s="40">
        <v>4126</v>
      </c>
      <c r="S160" s="40">
        <v>0</v>
      </c>
      <c r="T160" s="40">
        <v>0</v>
      </c>
      <c r="U160" s="40">
        <v>0</v>
      </c>
      <c r="V160" s="40">
        <v>0</v>
      </c>
      <c r="W160" s="40">
        <v>4126</v>
      </c>
      <c r="X160" s="40">
        <v>0</v>
      </c>
    </row>
    <row r="161" spans="1:24" ht="15.6" hidden="1" customHeight="1" outlineLevel="4" x14ac:dyDescent="0.25">
      <c r="J161" s="41" t="s">
        <v>2001</v>
      </c>
      <c r="N161" s="40">
        <f t="shared" ref="N161:X161" si="67">SUBTOTAL(9,N160:N160)</f>
        <v>4126</v>
      </c>
      <c r="O161" s="40">
        <f t="shared" si="67"/>
        <v>4126</v>
      </c>
      <c r="P161" s="40">
        <f t="shared" si="67"/>
        <v>4126</v>
      </c>
      <c r="Q161" s="40">
        <f t="shared" si="67"/>
        <v>0</v>
      </c>
      <c r="R161" s="40">
        <f t="shared" si="67"/>
        <v>4126</v>
      </c>
      <c r="S161" s="40">
        <f t="shared" si="67"/>
        <v>0</v>
      </c>
      <c r="T161" s="40">
        <f t="shared" si="67"/>
        <v>0</v>
      </c>
      <c r="U161" s="40">
        <f t="shared" si="67"/>
        <v>0</v>
      </c>
      <c r="V161" s="40">
        <f t="shared" si="67"/>
        <v>0</v>
      </c>
      <c r="W161" s="40">
        <f t="shared" si="67"/>
        <v>4126</v>
      </c>
      <c r="X161" s="40">
        <f t="shared" si="67"/>
        <v>0</v>
      </c>
    </row>
    <row r="162" spans="1:24" ht="15.6" hidden="1" customHeight="1" outlineLevel="5" x14ac:dyDescent="0.25">
      <c r="A162" s="39" t="s">
        <v>18</v>
      </c>
      <c r="B162" s="39" t="s">
        <v>1793</v>
      </c>
      <c r="C162" s="39" t="s">
        <v>1546</v>
      </c>
      <c r="D162" s="39" t="s">
        <v>1547</v>
      </c>
      <c r="E162" s="39" t="s">
        <v>803</v>
      </c>
      <c r="F162" s="39" t="s">
        <v>1728</v>
      </c>
      <c r="G162" s="39" t="s">
        <v>1729</v>
      </c>
      <c r="H162" s="39" t="s">
        <v>1730</v>
      </c>
      <c r="I162" s="39" t="s">
        <v>2002</v>
      </c>
      <c r="J162" s="39" t="s">
        <v>2003</v>
      </c>
      <c r="K162" s="39" t="s">
        <v>2004</v>
      </c>
      <c r="L162" s="39" t="s">
        <v>2005</v>
      </c>
      <c r="M162" s="39" t="s">
        <v>2006</v>
      </c>
      <c r="N162" s="40">
        <v>0</v>
      </c>
      <c r="O162" s="40">
        <v>0</v>
      </c>
      <c r="P162" s="40">
        <v>0</v>
      </c>
      <c r="Q162" s="40">
        <v>0</v>
      </c>
      <c r="R162" s="40">
        <v>0</v>
      </c>
      <c r="S162" s="40">
        <v>0</v>
      </c>
      <c r="T162" s="40">
        <v>0</v>
      </c>
      <c r="U162" s="40">
        <v>0</v>
      </c>
      <c r="V162" s="40">
        <v>0</v>
      </c>
      <c r="W162" s="40">
        <v>0</v>
      </c>
      <c r="X162" s="40">
        <v>0</v>
      </c>
    </row>
    <row r="163" spans="1:24" ht="15.6" hidden="1" customHeight="1" outlineLevel="4" x14ac:dyDescent="0.25">
      <c r="J163" s="41" t="s">
        <v>2007</v>
      </c>
      <c r="N163" s="40">
        <f t="shared" ref="N163:X163" si="68">SUBTOTAL(9,N162:N162)</f>
        <v>0</v>
      </c>
      <c r="O163" s="40">
        <f t="shared" si="68"/>
        <v>0</v>
      </c>
      <c r="P163" s="40">
        <f t="shared" si="68"/>
        <v>0</v>
      </c>
      <c r="Q163" s="40">
        <f t="shared" si="68"/>
        <v>0</v>
      </c>
      <c r="R163" s="40">
        <f t="shared" si="68"/>
        <v>0</v>
      </c>
      <c r="S163" s="40">
        <f t="shared" si="68"/>
        <v>0</v>
      </c>
      <c r="T163" s="40">
        <f t="shared" si="68"/>
        <v>0</v>
      </c>
      <c r="U163" s="40">
        <f t="shared" si="68"/>
        <v>0</v>
      </c>
      <c r="V163" s="40">
        <f t="shared" si="68"/>
        <v>0</v>
      </c>
      <c r="W163" s="40">
        <f t="shared" si="68"/>
        <v>0</v>
      </c>
      <c r="X163" s="40">
        <f t="shared" si="68"/>
        <v>0</v>
      </c>
    </row>
    <row r="164" spans="1:24" ht="15.6" hidden="1" customHeight="1" outlineLevel="5" x14ac:dyDescent="0.25">
      <c r="A164" s="39" t="s">
        <v>18</v>
      </c>
      <c r="B164" s="39" t="s">
        <v>1793</v>
      </c>
      <c r="C164" s="39" t="s">
        <v>1546</v>
      </c>
      <c r="D164" s="39" t="s">
        <v>1547</v>
      </c>
      <c r="E164" s="39" t="s">
        <v>803</v>
      </c>
      <c r="F164" s="39" t="s">
        <v>1728</v>
      </c>
      <c r="G164" s="39" t="s">
        <v>1729</v>
      </c>
      <c r="H164" s="39" t="s">
        <v>1730</v>
      </c>
      <c r="I164" s="39" t="s">
        <v>2008</v>
      </c>
      <c r="J164" s="39" t="s">
        <v>2009</v>
      </c>
      <c r="K164" s="39" t="s">
        <v>2010</v>
      </c>
      <c r="L164" s="39" t="s">
        <v>2009</v>
      </c>
      <c r="M164" s="39" t="s">
        <v>2011</v>
      </c>
      <c r="N164" s="40">
        <v>471556.66</v>
      </c>
      <c r="O164" s="40">
        <v>471556.66</v>
      </c>
      <c r="P164" s="40">
        <v>471556.66</v>
      </c>
      <c r="Q164" s="40">
        <v>0</v>
      </c>
      <c r="R164" s="40">
        <v>471556.66</v>
      </c>
      <c r="S164" s="40">
        <v>0</v>
      </c>
      <c r="T164" s="40">
        <v>0</v>
      </c>
      <c r="U164" s="40">
        <v>0</v>
      </c>
      <c r="V164" s="40">
        <v>0</v>
      </c>
      <c r="W164" s="40">
        <v>471556.66</v>
      </c>
      <c r="X164" s="40">
        <v>0</v>
      </c>
    </row>
    <row r="165" spans="1:24" ht="15.6" hidden="1" customHeight="1" outlineLevel="4" x14ac:dyDescent="0.25">
      <c r="J165" s="41" t="s">
        <v>2012</v>
      </c>
      <c r="N165" s="40">
        <f t="shared" ref="N165:X165" si="69">SUBTOTAL(9,N164:N164)</f>
        <v>471556.66</v>
      </c>
      <c r="O165" s="40">
        <f t="shared" si="69"/>
        <v>471556.66</v>
      </c>
      <c r="P165" s="40">
        <f t="shared" si="69"/>
        <v>471556.66</v>
      </c>
      <c r="Q165" s="40">
        <f t="shared" si="69"/>
        <v>0</v>
      </c>
      <c r="R165" s="40">
        <f t="shared" si="69"/>
        <v>471556.66</v>
      </c>
      <c r="S165" s="40">
        <f t="shared" si="69"/>
        <v>0</v>
      </c>
      <c r="T165" s="40">
        <f t="shared" si="69"/>
        <v>0</v>
      </c>
      <c r="U165" s="40">
        <f t="shared" si="69"/>
        <v>0</v>
      </c>
      <c r="V165" s="40">
        <f t="shared" si="69"/>
        <v>0</v>
      </c>
      <c r="W165" s="40">
        <f t="shared" si="69"/>
        <v>471556.66</v>
      </c>
      <c r="X165" s="40">
        <f t="shared" si="69"/>
        <v>0</v>
      </c>
    </row>
    <row r="166" spans="1:24" ht="15.6" hidden="1" customHeight="1" outlineLevel="5" x14ac:dyDescent="0.25">
      <c r="A166" s="39" t="s">
        <v>18</v>
      </c>
      <c r="B166" s="39" t="s">
        <v>1793</v>
      </c>
      <c r="C166" s="39" t="s">
        <v>1546</v>
      </c>
      <c r="D166" s="39" t="s">
        <v>1547</v>
      </c>
      <c r="E166" s="39" t="s">
        <v>803</v>
      </c>
      <c r="F166" s="39" t="s">
        <v>1728</v>
      </c>
      <c r="G166" s="39" t="s">
        <v>1729</v>
      </c>
      <c r="H166" s="39" t="s">
        <v>1730</v>
      </c>
      <c r="I166" s="39" t="s">
        <v>2013</v>
      </c>
      <c r="J166" s="39" t="s">
        <v>2014</v>
      </c>
      <c r="K166" s="39" t="s">
        <v>2015</v>
      </c>
      <c r="L166" s="39" t="s">
        <v>2016</v>
      </c>
      <c r="M166" s="39" t="s">
        <v>2017</v>
      </c>
      <c r="N166" s="40">
        <v>0</v>
      </c>
      <c r="O166" s="40">
        <v>0</v>
      </c>
      <c r="P166" s="40">
        <v>0</v>
      </c>
      <c r="Q166" s="40">
        <v>0</v>
      </c>
      <c r="R166" s="40">
        <v>0</v>
      </c>
      <c r="S166" s="40">
        <v>0</v>
      </c>
      <c r="T166" s="40">
        <v>0</v>
      </c>
      <c r="U166" s="40">
        <v>0</v>
      </c>
      <c r="V166" s="40">
        <v>0</v>
      </c>
      <c r="W166" s="40">
        <v>0</v>
      </c>
      <c r="X166" s="40">
        <v>0</v>
      </c>
    </row>
    <row r="167" spans="1:24" ht="15.6" hidden="1" customHeight="1" outlineLevel="4" x14ac:dyDescent="0.25">
      <c r="J167" s="41" t="s">
        <v>2018</v>
      </c>
      <c r="N167" s="40">
        <f t="shared" ref="N167:X167" si="70">SUBTOTAL(9,N166:N166)</f>
        <v>0</v>
      </c>
      <c r="O167" s="40">
        <f t="shared" si="70"/>
        <v>0</v>
      </c>
      <c r="P167" s="40">
        <f t="shared" si="70"/>
        <v>0</v>
      </c>
      <c r="Q167" s="40">
        <f t="shared" si="70"/>
        <v>0</v>
      </c>
      <c r="R167" s="40">
        <f t="shared" si="70"/>
        <v>0</v>
      </c>
      <c r="S167" s="40">
        <f t="shared" si="70"/>
        <v>0</v>
      </c>
      <c r="T167" s="40">
        <f t="shared" si="70"/>
        <v>0</v>
      </c>
      <c r="U167" s="40">
        <f t="shared" si="70"/>
        <v>0</v>
      </c>
      <c r="V167" s="40">
        <f t="shared" si="70"/>
        <v>0</v>
      </c>
      <c r="W167" s="40">
        <f t="shared" si="70"/>
        <v>0</v>
      </c>
      <c r="X167" s="40">
        <f t="shared" si="70"/>
        <v>0</v>
      </c>
    </row>
    <row r="168" spans="1:24" ht="15.6" hidden="1" customHeight="1" outlineLevel="5" x14ac:dyDescent="0.25">
      <c r="A168" s="39" t="s">
        <v>18</v>
      </c>
      <c r="B168" s="39" t="s">
        <v>1793</v>
      </c>
      <c r="C168" s="39" t="s">
        <v>1546</v>
      </c>
      <c r="D168" s="39" t="s">
        <v>1547</v>
      </c>
      <c r="E168" s="39" t="s">
        <v>803</v>
      </c>
      <c r="F168" s="39" t="s">
        <v>1728</v>
      </c>
      <c r="G168" s="39" t="s">
        <v>1729</v>
      </c>
      <c r="H168" s="39" t="s">
        <v>1730</v>
      </c>
      <c r="I168" s="39" t="s">
        <v>2019</v>
      </c>
      <c r="J168" s="39" t="s">
        <v>2020</v>
      </c>
      <c r="K168" s="39" t="s">
        <v>2021</v>
      </c>
      <c r="L168" s="39" t="s">
        <v>2022</v>
      </c>
      <c r="M168" s="39" t="s">
        <v>2023</v>
      </c>
      <c r="N168" s="40">
        <v>0</v>
      </c>
      <c r="O168" s="40">
        <v>0</v>
      </c>
      <c r="P168" s="40">
        <v>0</v>
      </c>
      <c r="Q168" s="40">
        <v>0</v>
      </c>
      <c r="R168" s="40">
        <v>0</v>
      </c>
      <c r="S168" s="40">
        <v>0</v>
      </c>
      <c r="T168" s="40">
        <v>0</v>
      </c>
      <c r="U168" s="40">
        <v>0</v>
      </c>
      <c r="V168" s="40">
        <v>0</v>
      </c>
      <c r="W168" s="40">
        <v>0</v>
      </c>
      <c r="X168" s="40">
        <v>0</v>
      </c>
    </row>
    <row r="169" spans="1:24" ht="15.6" hidden="1" customHeight="1" outlineLevel="5" x14ac:dyDescent="0.25">
      <c r="A169" s="39" t="s">
        <v>18</v>
      </c>
      <c r="B169" s="39" t="s">
        <v>1793</v>
      </c>
      <c r="C169" s="39" t="s">
        <v>1546</v>
      </c>
      <c r="D169" s="39" t="s">
        <v>1547</v>
      </c>
      <c r="E169" s="39" t="s">
        <v>803</v>
      </c>
      <c r="F169" s="39" t="s">
        <v>1728</v>
      </c>
      <c r="G169" s="39" t="s">
        <v>1729</v>
      </c>
      <c r="H169" s="39" t="s">
        <v>1730</v>
      </c>
      <c r="I169" s="39" t="s">
        <v>2019</v>
      </c>
      <c r="J169" s="39" t="s">
        <v>2020</v>
      </c>
      <c r="K169" s="39" t="s">
        <v>2024</v>
      </c>
      <c r="L169" s="39" t="s">
        <v>2025</v>
      </c>
      <c r="M169" s="39" t="s">
        <v>2026</v>
      </c>
      <c r="N169" s="40">
        <v>665922.24</v>
      </c>
      <c r="O169" s="40">
        <v>665922.24</v>
      </c>
      <c r="P169" s="40">
        <v>665922.24</v>
      </c>
      <c r="Q169" s="40">
        <v>2.7284841053187799E-12</v>
      </c>
      <c r="R169" s="40">
        <v>665922.24</v>
      </c>
      <c r="S169" s="40">
        <v>159.02000000000001</v>
      </c>
      <c r="T169" s="40">
        <v>100</v>
      </c>
      <c r="U169" s="40">
        <v>0</v>
      </c>
      <c r="V169" s="40">
        <v>59.02</v>
      </c>
      <c r="W169" s="40">
        <v>665922.24</v>
      </c>
      <c r="X169" s="40">
        <v>59.020000000002703</v>
      </c>
    </row>
    <row r="170" spans="1:24" ht="15.6" hidden="1" customHeight="1" outlineLevel="5" x14ac:dyDescent="0.25">
      <c r="A170" s="39" t="s">
        <v>18</v>
      </c>
      <c r="B170" s="39" t="s">
        <v>1793</v>
      </c>
      <c r="C170" s="39" t="s">
        <v>1546</v>
      </c>
      <c r="D170" s="39" t="s">
        <v>1547</v>
      </c>
      <c r="E170" s="39" t="s">
        <v>803</v>
      </c>
      <c r="F170" s="39" t="s">
        <v>1728</v>
      </c>
      <c r="G170" s="39" t="s">
        <v>1729</v>
      </c>
      <c r="H170" s="39" t="s">
        <v>1730</v>
      </c>
      <c r="I170" s="39" t="s">
        <v>2019</v>
      </c>
      <c r="J170" s="39" t="s">
        <v>2020</v>
      </c>
      <c r="K170" s="39" t="s">
        <v>2027</v>
      </c>
      <c r="L170" s="39" t="s">
        <v>2028</v>
      </c>
      <c r="M170" s="39" t="s">
        <v>2029</v>
      </c>
      <c r="N170" s="40">
        <v>1157.3699999999999</v>
      </c>
      <c r="O170" s="40">
        <v>316.5</v>
      </c>
      <c r="P170" s="40">
        <v>316.5</v>
      </c>
      <c r="Q170" s="40">
        <v>0</v>
      </c>
      <c r="R170" s="40">
        <v>1157.3699999999999</v>
      </c>
      <c r="S170" s="40">
        <v>0</v>
      </c>
      <c r="T170" s="40">
        <v>0</v>
      </c>
      <c r="U170" s="40">
        <v>0</v>
      </c>
      <c r="V170" s="40">
        <v>0</v>
      </c>
      <c r="W170" s="40">
        <v>316.5</v>
      </c>
      <c r="X170" s="40">
        <v>0</v>
      </c>
    </row>
    <row r="171" spans="1:24" ht="15.6" hidden="1" customHeight="1" outlineLevel="5" x14ac:dyDescent="0.25">
      <c r="A171" s="39" t="s">
        <v>18</v>
      </c>
      <c r="B171" s="39" t="s">
        <v>1793</v>
      </c>
      <c r="C171" s="39" t="s">
        <v>1546</v>
      </c>
      <c r="D171" s="39" t="s">
        <v>1547</v>
      </c>
      <c r="E171" s="39" t="s">
        <v>803</v>
      </c>
      <c r="F171" s="39" t="s">
        <v>1728</v>
      </c>
      <c r="G171" s="39" t="s">
        <v>1729</v>
      </c>
      <c r="H171" s="39" t="s">
        <v>1730</v>
      </c>
      <c r="I171" s="39" t="s">
        <v>2019</v>
      </c>
      <c r="J171" s="39" t="s">
        <v>2020</v>
      </c>
      <c r="K171" s="39" t="s">
        <v>2030</v>
      </c>
      <c r="L171" s="39" t="s">
        <v>2031</v>
      </c>
      <c r="M171" s="39" t="s">
        <v>2032</v>
      </c>
      <c r="N171" s="40">
        <v>9955010.2899999991</v>
      </c>
      <c r="O171" s="40">
        <v>9700554.1899999995</v>
      </c>
      <c r="P171" s="40">
        <v>1476496.4</v>
      </c>
      <c r="Q171" s="40">
        <v>8224057.79</v>
      </c>
      <c r="R171" s="40">
        <v>9799227.5600000005</v>
      </c>
      <c r="S171" s="40">
        <v>79981.84</v>
      </c>
      <c r="T171" s="40">
        <v>0</v>
      </c>
      <c r="U171" s="40">
        <v>19977.21</v>
      </c>
      <c r="V171" s="40">
        <v>60004.63</v>
      </c>
      <c r="W171" s="40">
        <v>1496473.61</v>
      </c>
      <c r="X171" s="40">
        <v>8284062.4199999999</v>
      </c>
    </row>
    <row r="172" spans="1:24" ht="15.6" hidden="1" customHeight="1" outlineLevel="5" x14ac:dyDescent="0.25">
      <c r="A172" s="39" t="s">
        <v>18</v>
      </c>
      <c r="B172" s="39" t="s">
        <v>1793</v>
      </c>
      <c r="C172" s="39" t="s">
        <v>1546</v>
      </c>
      <c r="D172" s="39" t="s">
        <v>1547</v>
      </c>
      <c r="E172" s="39" t="s">
        <v>803</v>
      </c>
      <c r="F172" s="39" t="s">
        <v>1728</v>
      </c>
      <c r="G172" s="39" t="s">
        <v>1729</v>
      </c>
      <c r="H172" s="39" t="s">
        <v>1730</v>
      </c>
      <c r="I172" s="39" t="s">
        <v>2019</v>
      </c>
      <c r="J172" s="39" t="s">
        <v>2020</v>
      </c>
      <c r="K172" s="39" t="s">
        <v>2033</v>
      </c>
      <c r="L172" s="39" t="s">
        <v>2034</v>
      </c>
      <c r="M172" s="39" t="s">
        <v>2035</v>
      </c>
      <c r="N172" s="40">
        <v>144621.57</v>
      </c>
      <c r="O172" s="40">
        <v>144621.57</v>
      </c>
      <c r="P172" s="40">
        <v>144621.57</v>
      </c>
      <c r="Q172" s="40">
        <v>0</v>
      </c>
      <c r="R172" s="40">
        <v>144621.57</v>
      </c>
      <c r="S172" s="40">
        <v>0</v>
      </c>
      <c r="T172" s="40">
        <v>0</v>
      </c>
      <c r="U172" s="40">
        <v>0</v>
      </c>
      <c r="V172" s="40">
        <v>0</v>
      </c>
      <c r="W172" s="40">
        <v>144621.57</v>
      </c>
      <c r="X172" s="40">
        <v>0</v>
      </c>
    </row>
    <row r="173" spans="1:24" ht="15.6" hidden="1" customHeight="1" outlineLevel="5" x14ac:dyDescent="0.25">
      <c r="A173" s="39" t="s">
        <v>18</v>
      </c>
      <c r="B173" s="39" t="s">
        <v>1793</v>
      </c>
      <c r="C173" s="39" t="s">
        <v>1546</v>
      </c>
      <c r="D173" s="39" t="s">
        <v>1547</v>
      </c>
      <c r="E173" s="39" t="s">
        <v>803</v>
      </c>
      <c r="F173" s="39" t="s">
        <v>1728</v>
      </c>
      <c r="G173" s="39" t="s">
        <v>1729</v>
      </c>
      <c r="H173" s="39" t="s">
        <v>1730</v>
      </c>
      <c r="I173" s="39" t="s">
        <v>2019</v>
      </c>
      <c r="J173" s="39" t="s">
        <v>2020</v>
      </c>
      <c r="K173" s="39" t="s">
        <v>2036</v>
      </c>
      <c r="L173" s="39" t="s">
        <v>2037</v>
      </c>
      <c r="M173" s="39" t="s">
        <v>2038</v>
      </c>
      <c r="N173" s="40">
        <v>1260</v>
      </c>
      <c r="O173" s="40">
        <v>1230</v>
      </c>
      <c r="P173" s="40">
        <v>1230</v>
      </c>
      <c r="Q173" s="40">
        <v>0</v>
      </c>
      <c r="R173" s="40">
        <v>1260</v>
      </c>
      <c r="S173" s="40">
        <v>20</v>
      </c>
      <c r="T173" s="40">
        <v>0</v>
      </c>
      <c r="U173" s="40">
        <v>20</v>
      </c>
      <c r="V173" s="40">
        <v>0</v>
      </c>
      <c r="W173" s="40">
        <v>1250</v>
      </c>
      <c r="X173" s="40">
        <v>0</v>
      </c>
    </row>
    <row r="174" spans="1:24" ht="15.6" hidden="1" customHeight="1" outlineLevel="5" x14ac:dyDescent="0.25">
      <c r="A174" s="39" t="s">
        <v>18</v>
      </c>
      <c r="B174" s="39" t="s">
        <v>1793</v>
      </c>
      <c r="C174" s="39" t="s">
        <v>1546</v>
      </c>
      <c r="D174" s="39" t="s">
        <v>1547</v>
      </c>
      <c r="E174" s="39" t="s">
        <v>803</v>
      </c>
      <c r="F174" s="39" t="s">
        <v>1728</v>
      </c>
      <c r="G174" s="39" t="s">
        <v>1729</v>
      </c>
      <c r="H174" s="39" t="s">
        <v>1730</v>
      </c>
      <c r="I174" s="39" t="s">
        <v>2019</v>
      </c>
      <c r="J174" s="39" t="s">
        <v>2020</v>
      </c>
      <c r="K174" s="39" t="s">
        <v>2039</v>
      </c>
      <c r="L174" s="39" t="s">
        <v>2040</v>
      </c>
      <c r="M174" s="39" t="s">
        <v>2041</v>
      </c>
      <c r="N174" s="40">
        <v>115907.46</v>
      </c>
      <c r="O174" s="40">
        <v>115907.46</v>
      </c>
      <c r="P174" s="40">
        <v>115907.46</v>
      </c>
      <c r="Q174" s="40">
        <v>0</v>
      </c>
      <c r="R174" s="40">
        <v>115907.46</v>
      </c>
      <c r="S174" s="40">
        <v>0</v>
      </c>
      <c r="T174" s="40">
        <v>0</v>
      </c>
      <c r="U174" s="40">
        <v>0</v>
      </c>
      <c r="V174" s="40">
        <v>0</v>
      </c>
      <c r="W174" s="40">
        <v>115907.46</v>
      </c>
      <c r="X174" s="40">
        <v>0</v>
      </c>
    </row>
    <row r="175" spans="1:24" ht="15.6" hidden="1" customHeight="1" outlineLevel="5" x14ac:dyDescent="0.25">
      <c r="A175" s="39" t="s">
        <v>18</v>
      </c>
      <c r="B175" s="39" t="s">
        <v>1793</v>
      </c>
      <c r="C175" s="39" t="s">
        <v>1546</v>
      </c>
      <c r="D175" s="39" t="s">
        <v>1547</v>
      </c>
      <c r="E175" s="39" t="s">
        <v>803</v>
      </c>
      <c r="F175" s="39" t="s">
        <v>1728</v>
      </c>
      <c r="G175" s="39" t="s">
        <v>1729</v>
      </c>
      <c r="H175" s="39" t="s">
        <v>1730</v>
      </c>
      <c r="I175" s="39" t="s">
        <v>2019</v>
      </c>
      <c r="J175" s="39" t="s">
        <v>2020</v>
      </c>
      <c r="K175" s="39" t="s">
        <v>2042</v>
      </c>
      <c r="L175" s="39" t="s">
        <v>2043</v>
      </c>
      <c r="M175" s="39" t="s">
        <v>2044</v>
      </c>
      <c r="N175" s="40">
        <v>11102311.77</v>
      </c>
      <c r="O175" s="40">
        <v>0</v>
      </c>
      <c r="P175" s="40">
        <v>0</v>
      </c>
      <c r="Q175" s="40">
        <v>0</v>
      </c>
      <c r="R175" s="40">
        <v>-12925103.65</v>
      </c>
      <c r="S175" s="40">
        <v>0</v>
      </c>
      <c r="T175" s="40">
        <v>0</v>
      </c>
      <c r="U175" s="40">
        <v>0</v>
      </c>
      <c r="V175" s="40">
        <v>0</v>
      </c>
      <c r="W175" s="40">
        <v>0</v>
      </c>
      <c r="X175" s="40">
        <v>0</v>
      </c>
    </row>
    <row r="176" spans="1:24" ht="15.6" hidden="1" customHeight="1" outlineLevel="5" x14ac:dyDescent="0.25">
      <c r="A176" s="39" t="s">
        <v>18</v>
      </c>
      <c r="B176" s="39" t="s">
        <v>1793</v>
      </c>
      <c r="C176" s="39" t="s">
        <v>1546</v>
      </c>
      <c r="D176" s="39" t="s">
        <v>1547</v>
      </c>
      <c r="E176" s="39" t="s">
        <v>803</v>
      </c>
      <c r="F176" s="39" t="s">
        <v>1728</v>
      </c>
      <c r="G176" s="39" t="s">
        <v>1729</v>
      </c>
      <c r="H176" s="39" t="s">
        <v>1730</v>
      </c>
      <c r="I176" s="39" t="s">
        <v>2019</v>
      </c>
      <c r="J176" s="39" t="s">
        <v>2020</v>
      </c>
      <c r="K176" s="39" t="s">
        <v>2045</v>
      </c>
      <c r="L176" s="39" t="s">
        <v>2046</v>
      </c>
      <c r="M176" s="39" t="s">
        <v>2047</v>
      </c>
      <c r="N176" s="40">
        <v>0</v>
      </c>
      <c r="O176" s="40">
        <v>0</v>
      </c>
      <c r="P176" s="40">
        <v>0</v>
      </c>
      <c r="Q176" s="40">
        <v>0</v>
      </c>
      <c r="R176" s="40">
        <v>0</v>
      </c>
      <c r="S176" s="40">
        <v>0</v>
      </c>
      <c r="T176" s="40">
        <v>0</v>
      </c>
      <c r="U176" s="40">
        <v>0</v>
      </c>
      <c r="V176" s="40">
        <v>0</v>
      </c>
      <c r="W176" s="40">
        <v>0</v>
      </c>
      <c r="X176" s="40">
        <v>0</v>
      </c>
    </row>
    <row r="177" spans="1:24" ht="15.6" hidden="1" customHeight="1" outlineLevel="4" x14ac:dyDescent="0.25">
      <c r="J177" s="41" t="s">
        <v>2048</v>
      </c>
      <c r="N177" s="40">
        <f t="shared" ref="N177:X177" si="71">SUBTOTAL(9,N168:N176)</f>
        <v>21986190.699999999</v>
      </c>
      <c r="O177" s="40">
        <f t="shared" si="71"/>
        <v>10628551.960000001</v>
      </c>
      <c r="P177" s="40">
        <f t="shared" si="71"/>
        <v>2404494.1699999995</v>
      </c>
      <c r="Q177" s="40">
        <f t="shared" si="71"/>
        <v>8224057.79</v>
      </c>
      <c r="R177" s="40">
        <f t="shared" si="71"/>
        <v>-2197007.4499999993</v>
      </c>
      <c r="S177" s="40">
        <f t="shared" si="71"/>
        <v>80160.86</v>
      </c>
      <c r="T177" s="40">
        <f t="shared" si="71"/>
        <v>100</v>
      </c>
      <c r="U177" s="40">
        <f t="shared" si="71"/>
        <v>19997.21</v>
      </c>
      <c r="V177" s="40">
        <f t="shared" si="71"/>
        <v>60063.649999999994</v>
      </c>
      <c r="W177" s="40">
        <f t="shared" si="71"/>
        <v>2424491.38</v>
      </c>
      <c r="X177" s="40">
        <f t="shared" si="71"/>
        <v>8284121.4399999995</v>
      </c>
    </row>
    <row r="178" spans="1:24" ht="15.6" hidden="1" customHeight="1" outlineLevel="3" x14ac:dyDescent="0.25">
      <c r="H178" s="41" t="s">
        <v>1755</v>
      </c>
      <c r="N178" s="40">
        <f t="shared" ref="N178:X178" si="72">SUBTOTAL(9,N152:N176)</f>
        <v>23606304.460000001</v>
      </c>
      <c r="O178" s="40">
        <f t="shared" si="72"/>
        <v>11910612.950000001</v>
      </c>
      <c r="P178" s="40">
        <f t="shared" si="72"/>
        <v>3686555.1599999997</v>
      </c>
      <c r="Q178" s="40">
        <f t="shared" si="72"/>
        <v>8224057.79</v>
      </c>
      <c r="R178" s="40">
        <f t="shared" si="72"/>
        <v>-826893.68999999948</v>
      </c>
      <c r="S178" s="40">
        <f t="shared" si="72"/>
        <v>80160.86</v>
      </c>
      <c r="T178" s="40">
        <f t="shared" si="72"/>
        <v>100</v>
      </c>
      <c r="U178" s="40">
        <f t="shared" si="72"/>
        <v>19997.21</v>
      </c>
      <c r="V178" s="40">
        <f t="shared" si="72"/>
        <v>60063.649999999994</v>
      </c>
      <c r="W178" s="40">
        <f t="shared" si="72"/>
        <v>3706552.3699999996</v>
      </c>
      <c r="X178" s="40">
        <f t="shared" si="72"/>
        <v>8284121.4399999995</v>
      </c>
    </row>
    <row r="179" spans="1:24" ht="15.6" hidden="1" customHeight="1" outlineLevel="2" x14ac:dyDescent="0.25">
      <c r="F179" s="41" t="s">
        <v>2049</v>
      </c>
      <c r="N179" s="40">
        <f t="shared" ref="N179:X179" si="73">SUBTOTAL(9,N65:N176)</f>
        <v>66264129.989999995</v>
      </c>
      <c r="O179" s="40">
        <f t="shared" si="73"/>
        <v>51265150.869999997</v>
      </c>
      <c r="P179" s="40">
        <f t="shared" si="73"/>
        <v>34009585.25999999</v>
      </c>
      <c r="Q179" s="40">
        <f t="shared" si="73"/>
        <v>17255565.609999999</v>
      </c>
      <c r="R179" s="40">
        <f t="shared" si="73"/>
        <v>39730376.859999992</v>
      </c>
      <c r="S179" s="40">
        <f t="shared" si="73"/>
        <v>28340332.429999996</v>
      </c>
      <c r="T179" s="40">
        <f t="shared" si="73"/>
        <v>630405.69000000006</v>
      </c>
      <c r="U179" s="40">
        <f t="shared" si="73"/>
        <v>3045521.82</v>
      </c>
      <c r="V179" s="40">
        <f t="shared" si="73"/>
        <v>24664404.919999998</v>
      </c>
      <c r="W179" s="40">
        <f t="shared" si="73"/>
        <v>37055107.079999998</v>
      </c>
      <c r="X179" s="40">
        <f t="shared" si="73"/>
        <v>41919970.530000001</v>
      </c>
    </row>
    <row r="180" spans="1:24" ht="15.6" hidden="1" customHeight="1" outlineLevel="1" x14ac:dyDescent="0.25">
      <c r="D180" s="41" t="s">
        <v>2050</v>
      </c>
      <c r="N180" s="40">
        <f t="shared" ref="N180:X180" si="74">SUBTOTAL(9,N3:N176)</f>
        <v>354945822.7700001</v>
      </c>
      <c r="O180" s="40">
        <f t="shared" si="74"/>
        <v>329243360.83999985</v>
      </c>
      <c r="P180" s="40">
        <f t="shared" si="74"/>
        <v>243304607.52000013</v>
      </c>
      <c r="Q180" s="40">
        <f t="shared" si="74"/>
        <v>85938753.320000038</v>
      </c>
      <c r="R180" s="40">
        <f t="shared" si="74"/>
        <v>308999678.96999991</v>
      </c>
      <c r="S180" s="40">
        <f t="shared" si="74"/>
        <v>121513570.52000007</v>
      </c>
      <c r="T180" s="40">
        <f t="shared" si="74"/>
        <v>5570339.2599999998</v>
      </c>
      <c r="U180" s="40">
        <f t="shared" si="74"/>
        <v>59375943.650000013</v>
      </c>
      <c r="V180" s="40">
        <f t="shared" si="74"/>
        <v>56567287.609999999</v>
      </c>
      <c r="W180" s="40">
        <f t="shared" si="74"/>
        <v>302680551.16999984</v>
      </c>
      <c r="X180" s="40">
        <f t="shared" si="74"/>
        <v>142506040.93000001</v>
      </c>
    </row>
    <row r="181" spans="1:24" ht="15.6" hidden="1" customHeight="1" outlineLevel="5" x14ac:dyDescent="0.25">
      <c r="A181" s="39" t="s">
        <v>851</v>
      </c>
      <c r="B181" s="39" t="s">
        <v>2051</v>
      </c>
      <c r="C181" s="39" t="s">
        <v>1546</v>
      </c>
      <c r="D181" s="39" t="s">
        <v>2052</v>
      </c>
      <c r="E181" s="39" t="s">
        <v>853</v>
      </c>
      <c r="F181" s="39" t="s">
        <v>2053</v>
      </c>
      <c r="G181" s="39" t="s">
        <v>911</v>
      </c>
      <c r="H181" s="39" t="s">
        <v>2054</v>
      </c>
      <c r="I181" s="39" t="s">
        <v>2055</v>
      </c>
      <c r="J181" s="39" t="s">
        <v>2056</v>
      </c>
      <c r="K181" s="39" t="s">
        <v>2057</v>
      </c>
      <c r="L181" s="39" t="s">
        <v>2056</v>
      </c>
      <c r="M181" s="39" t="s">
        <v>2058</v>
      </c>
      <c r="N181" s="40">
        <v>0</v>
      </c>
      <c r="O181" s="40">
        <v>0</v>
      </c>
      <c r="P181" s="40">
        <v>0</v>
      </c>
      <c r="Q181" s="40">
        <v>0</v>
      </c>
      <c r="R181" s="40">
        <v>0</v>
      </c>
      <c r="S181" s="40">
        <v>5400</v>
      </c>
      <c r="T181" s="40">
        <v>0</v>
      </c>
      <c r="U181" s="40">
        <v>0</v>
      </c>
      <c r="V181" s="40">
        <v>5400</v>
      </c>
      <c r="W181" s="40">
        <v>0</v>
      </c>
      <c r="X181" s="40">
        <v>5400</v>
      </c>
    </row>
    <row r="182" spans="1:24" ht="15.6" hidden="1" customHeight="1" outlineLevel="4" x14ac:dyDescent="0.25">
      <c r="J182" s="41" t="s">
        <v>2059</v>
      </c>
      <c r="N182" s="40">
        <f t="shared" ref="N182:X182" si="75">SUBTOTAL(9,N181:N181)</f>
        <v>0</v>
      </c>
      <c r="O182" s="40">
        <f t="shared" si="75"/>
        <v>0</v>
      </c>
      <c r="P182" s="40">
        <f t="shared" si="75"/>
        <v>0</v>
      </c>
      <c r="Q182" s="40">
        <f t="shared" si="75"/>
        <v>0</v>
      </c>
      <c r="R182" s="40">
        <f t="shared" si="75"/>
        <v>0</v>
      </c>
      <c r="S182" s="40">
        <f t="shared" si="75"/>
        <v>5400</v>
      </c>
      <c r="T182" s="40">
        <f t="shared" si="75"/>
        <v>0</v>
      </c>
      <c r="U182" s="40">
        <f t="shared" si="75"/>
        <v>0</v>
      </c>
      <c r="V182" s="40">
        <f t="shared" si="75"/>
        <v>5400</v>
      </c>
      <c r="W182" s="40">
        <f t="shared" si="75"/>
        <v>0</v>
      </c>
      <c r="X182" s="40">
        <f t="shared" si="75"/>
        <v>5400</v>
      </c>
    </row>
    <row r="183" spans="1:24" ht="15.6" hidden="1" customHeight="1" outlineLevel="5" x14ac:dyDescent="0.25">
      <c r="A183" s="39" t="s">
        <v>851</v>
      </c>
      <c r="B183" s="39" t="s">
        <v>2051</v>
      </c>
      <c r="C183" s="39" t="s">
        <v>1546</v>
      </c>
      <c r="D183" s="39" t="s">
        <v>2052</v>
      </c>
      <c r="E183" s="39" t="s">
        <v>853</v>
      </c>
      <c r="F183" s="39" t="s">
        <v>2053</v>
      </c>
      <c r="G183" s="39" t="s">
        <v>911</v>
      </c>
      <c r="H183" s="39" t="s">
        <v>2054</v>
      </c>
      <c r="I183" s="39" t="s">
        <v>2060</v>
      </c>
      <c r="J183" s="39" t="s">
        <v>2061</v>
      </c>
      <c r="K183" s="39" t="s">
        <v>2062</v>
      </c>
      <c r="L183" s="39" t="s">
        <v>2063</v>
      </c>
      <c r="M183" s="39" t="s">
        <v>2064</v>
      </c>
      <c r="N183" s="40">
        <v>0</v>
      </c>
      <c r="O183" s="40">
        <v>0</v>
      </c>
      <c r="P183" s="40">
        <v>0</v>
      </c>
      <c r="Q183" s="40">
        <v>0</v>
      </c>
      <c r="R183" s="40">
        <v>0</v>
      </c>
      <c r="S183" s="40">
        <v>0</v>
      </c>
      <c r="T183" s="40">
        <v>0</v>
      </c>
      <c r="U183" s="40">
        <v>0</v>
      </c>
      <c r="V183" s="40">
        <v>0</v>
      </c>
      <c r="W183" s="40">
        <v>0</v>
      </c>
      <c r="X183" s="40">
        <v>0</v>
      </c>
    </row>
    <row r="184" spans="1:24" ht="15.6" hidden="1" customHeight="1" outlineLevel="4" x14ac:dyDescent="0.25">
      <c r="J184" s="41" t="s">
        <v>2065</v>
      </c>
      <c r="N184" s="40">
        <f t="shared" ref="N184:X184" si="76">SUBTOTAL(9,N183:N183)</f>
        <v>0</v>
      </c>
      <c r="O184" s="40">
        <f t="shared" si="76"/>
        <v>0</v>
      </c>
      <c r="P184" s="40">
        <f t="shared" si="76"/>
        <v>0</v>
      </c>
      <c r="Q184" s="40">
        <f t="shared" si="76"/>
        <v>0</v>
      </c>
      <c r="R184" s="40">
        <f t="shared" si="76"/>
        <v>0</v>
      </c>
      <c r="S184" s="40">
        <f t="shared" si="76"/>
        <v>0</v>
      </c>
      <c r="T184" s="40">
        <f t="shared" si="76"/>
        <v>0</v>
      </c>
      <c r="U184" s="40">
        <f t="shared" si="76"/>
        <v>0</v>
      </c>
      <c r="V184" s="40">
        <f t="shared" si="76"/>
        <v>0</v>
      </c>
      <c r="W184" s="40">
        <f t="shared" si="76"/>
        <v>0</v>
      </c>
      <c r="X184" s="40">
        <f t="shared" si="76"/>
        <v>0</v>
      </c>
    </row>
    <row r="185" spans="1:24" ht="15.6" hidden="1" customHeight="1" outlineLevel="5" x14ac:dyDescent="0.25">
      <c r="A185" s="39" t="s">
        <v>851</v>
      </c>
      <c r="B185" s="39" t="s">
        <v>2051</v>
      </c>
      <c r="C185" s="39" t="s">
        <v>1546</v>
      </c>
      <c r="D185" s="39" t="s">
        <v>2052</v>
      </c>
      <c r="E185" s="39" t="s">
        <v>853</v>
      </c>
      <c r="F185" s="39" t="s">
        <v>2053</v>
      </c>
      <c r="G185" s="39" t="s">
        <v>911</v>
      </c>
      <c r="H185" s="39" t="s">
        <v>2054</v>
      </c>
      <c r="I185" s="39" t="s">
        <v>2066</v>
      </c>
      <c r="J185" s="39" t="s">
        <v>998</v>
      </c>
      <c r="K185" s="39" t="s">
        <v>2067</v>
      </c>
      <c r="L185" s="39" t="s">
        <v>998</v>
      </c>
      <c r="M185" s="39" t="s">
        <v>2068</v>
      </c>
      <c r="N185" s="40">
        <v>0</v>
      </c>
      <c r="O185" s="40">
        <v>0</v>
      </c>
      <c r="P185" s="40">
        <v>0</v>
      </c>
      <c r="Q185" s="40">
        <v>0</v>
      </c>
      <c r="R185" s="40">
        <v>0</v>
      </c>
      <c r="S185" s="40">
        <v>0</v>
      </c>
      <c r="T185" s="40">
        <v>0</v>
      </c>
      <c r="U185" s="40">
        <v>0</v>
      </c>
      <c r="V185" s="40">
        <v>0</v>
      </c>
      <c r="W185" s="40">
        <v>0</v>
      </c>
      <c r="X185" s="40">
        <v>0</v>
      </c>
    </row>
    <row r="186" spans="1:24" ht="15.6" hidden="1" customHeight="1" outlineLevel="4" x14ac:dyDescent="0.25">
      <c r="J186" s="41" t="s">
        <v>1478</v>
      </c>
      <c r="N186" s="40">
        <f t="shared" ref="N186:X186" si="77">SUBTOTAL(9,N185:N185)</f>
        <v>0</v>
      </c>
      <c r="O186" s="40">
        <f t="shared" si="77"/>
        <v>0</v>
      </c>
      <c r="P186" s="40">
        <f t="shared" si="77"/>
        <v>0</v>
      </c>
      <c r="Q186" s="40">
        <f t="shared" si="77"/>
        <v>0</v>
      </c>
      <c r="R186" s="40">
        <f t="shared" si="77"/>
        <v>0</v>
      </c>
      <c r="S186" s="40">
        <f t="shared" si="77"/>
        <v>0</v>
      </c>
      <c r="T186" s="40">
        <f t="shared" si="77"/>
        <v>0</v>
      </c>
      <c r="U186" s="40">
        <f t="shared" si="77"/>
        <v>0</v>
      </c>
      <c r="V186" s="40">
        <f t="shared" si="77"/>
        <v>0</v>
      </c>
      <c r="W186" s="40">
        <f t="shared" si="77"/>
        <v>0</v>
      </c>
      <c r="X186" s="40">
        <f t="shared" si="77"/>
        <v>0</v>
      </c>
    </row>
    <row r="187" spans="1:24" ht="15.6" hidden="1" customHeight="1" outlineLevel="5" x14ac:dyDescent="0.25">
      <c r="A187" s="39" t="s">
        <v>851</v>
      </c>
      <c r="B187" s="39" t="s">
        <v>2051</v>
      </c>
      <c r="C187" s="39" t="s">
        <v>1546</v>
      </c>
      <c r="D187" s="39" t="s">
        <v>2052</v>
      </c>
      <c r="E187" s="39" t="s">
        <v>853</v>
      </c>
      <c r="F187" s="39" t="s">
        <v>2053</v>
      </c>
      <c r="G187" s="39" t="s">
        <v>911</v>
      </c>
      <c r="H187" s="39" t="s">
        <v>2054</v>
      </c>
      <c r="I187" s="39" t="s">
        <v>2069</v>
      </c>
      <c r="J187" s="39" t="s">
        <v>2070</v>
      </c>
      <c r="K187" s="39" t="s">
        <v>2071</v>
      </c>
      <c r="L187" s="39" t="s">
        <v>2070</v>
      </c>
      <c r="M187" s="39" t="s">
        <v>2072</v>
      </c>
      <c r="N187" s="40">
        <v>33750</v>
      </c>
      <c r="O187" s="40">
        <v>33750</v>
      </c>
      <c r="P187" s="40">
        <v>33750</v>
      </c>
      <c r="Q187" s="40">
        <v>0</v>
      </c>
      <c r="R187" s="40">
        <v>33750</v>
      </c>
      <c r="S187" s="40">
        <v>0</v>
      </c>
      <c r="T187" s="40">
        <v>0</v>
      </c>
      <c r="U187" s="40">
        <v>0</v>
      </c>
      <c r="V187" s="40">
        <v>0</v>
      </c>
      <c r="W187" s="40">
        <v>33750</v>
      </c>
      <c r="X187" s="40">
        <v>0</v>
      </c>
    </row>
    <row r="188" spans="1:24" ht="15.6" hidden="1" customHeight="1" outlineLevel="4" x14ac:dyDescent="0.25">
      <c r="J188" s="41" t="s">
        <v>2073</v>
      </c>
      <c r="N188" s="40">
        <f t="shared" ref="N188:X188" si="78">SUBTOTAL(9,N187:N187)</f>
        <v>33750</v>
      </c>
      <c r="O188" s="40">
        <f t="shared" si="78"/>
        <v>33750</v>
      </c>
      <c r="P188" s="40">
        <f t="shared" si="78"/>
        <v>33750</v>
      </c>
      <c r="Q188" s="40">
        <f t="shared" si="78"/>
        <v>0</v>
      </c>
      <c r="R188" s="40">
        <f t="shared" si="78"/>
        <v>33750</v>
      </c>
      <c r="S188" s="40">
        <f t="shared" si="78"/>
        <v>0</v>
      </c>
      <c r="T188" s="40">
        <f t="shared" si="78"/>
        <v>0</v>
      </c>
      <c r="U188" s="40">
        <f t="shared" si="78"/>
        <v>0</v>
      </c>
      <c r="V188" s="40">
        <f t="shared" si="78"/>
        <v>0</v>
      </c>
      <c r="W188" s="40">
        <f t="shared" si="78"/>
        <v>33750</v>
      </c>
      <c r="X188" s="40">
        <f t="shared" si="78"/>
        <v>0</v>
      </c>
    </row>
    <row r="189" spans="1:24" ht="15.6" hidden="1" customHeight="1" outlineLevel="5" x14ac:dyDescent="0.25">
      <c r="A189" s="39" t="s">
        <v>851</v>
      </c>
      <c r="B189" s="39" t="s">
        <v>2051</v>
      </c>
      <c r="C189" s="39" t="s">
        <v>1546</v>
      </c>
      <c r="D189" s="39" t="s">
        <v>2052</v>
      </c>
      <c r="E189" s="39" t="s">
        <v>853</v>
      </c>
      <c r="F189" s="39" t="s">
        <v>2053</v>
      </c>
      <c r="G189" s="39" t="s">
        <v>911</v>
      </c>
      <c r="H189" s="39" t="s">
        <v>2054</v>
      </c>
      <c r="I189" s="39" t="s">
        <v>2074</v>
      </c>
      <c r="J189" s="39" t="s">
        <v>2075</v>
      </c>
      <c r="K189" s="39" t="s">
        <v>2076</v>
      </c>
      <c r="L189" s="39" t="s">
        <v>2075</v>
      </c>
      <c r="M189" s="39" t="s">
        <v>2077</v>
      </c>
      <c r="N189" s="40">
        <v>0</v>
      </c>
      <c r="O189" s="40">
        <v>0</v>
      </c>
      <c r="P189" s="40">
        <v>0</v>
      </c>
      <c r="Q189" s="40">
        <v>0</v>
      </c>
      <c r="R189" s="40">
        <v>0</v>
      </c>
      <c r="S189" s="40">
        <v>0</v>
      </c>
      <c r="T189" s="40">
        <v>0</v>
      </c>
      <c r="U189" s="40">
        <v>0</v>
      </c>
      <c r="V189" s="40">
        <v>0</v>
      </c>
      <c r="W189" s="40">
        <v>0</v>
      </c>
      <c r="X189" s="40">
        <v>0</v>
      </c>
    </row>
    <row r="190" spans="1:24" ht="15.6" hidden="1" customHeight="1" outlineLevel="4" x14ac:dyDescent="0.25">
      <c r="J190" s="41" t="s">
        <v>2078</v>
      </c>
      <c r="N190" s="40">
        <f t="shared" ref="N190:X190" si="79">SUBTOTAL(9,N189:N189)</f>
        <v>0</v>
      </c>
      <c r="O190" s="40">
        <f t="shared" si="79"/>
        <v>0</v>
      </c>
      <c r="P190" s="40">
        <f t="shared" si="79"/>
        <v>0</v>
      </c>
      <c r="Q190" s="40">
        <f t="shared" si="79"/>
        <v>0</v>
      </c>
      <c r="R190" s="40">
        <f t="shared" si="79"/>
        <v>0</v>
      </c>
      <c r="S190" s="40">
        <f t="shared" si="79"/>
        <v>0</v>
      </c>
      <c r="T190" s="40">
        <f t="shared" si="79"/>
        <v>0</v>
      </c>
      <c r="U190" s="40">
        <f t="shared" si="79"/>
        <v>0</v>
      </c>
      <c r="V190" s="40">
        <f t="shared" si="79"/>
        <v>0</v>
      </c>
      <c r="W190" s="40">
        <f t="shared" si="79"/>
        <v>0</v>
      </c>
      <c r="X190" s="40">
        <f t="shared" si="79"/>
        <v>0</v>
      </c>
    </row>
    <row r="191" spans="1:24" ht="15.6" hidden="1" customHeight="1" outlineLevel="5" x14ac:dyDescent="0.25">
      <c r="A191" s="39" t="s">
        <v>851</v>
      </c>
      <c r="B191" s="39" t="s">
        <v>2051</v>
      </c>
      <c r="C191" s="39" t="s">
        <v>1546</v>
      </c>
      <c r="D191" s="39" t="s">
        <v>2052</v>
      </c>
      <c r="E191" s="39" t="s">
        <v>853</v>
      </c>
      <c r="F191" s="39" t="s">
        <v>2053</v>
      </c>
      <c r="G191" s="39" t="s">
        <v>911</v>
      </c>
      <c r="H191" s="39" t="s">
        <v>2054</v>
      </c>
      <c r="I191" s="39" t="s">
        <v>2079</v>
      </c>
      <c r="J191" s="39" t="s">
        <v>2080</v>
      </c>
      <c r="K191" s="39" t="s">
        <v>2081</v>
      </c>
      <c r="L191" s="39" t="s">
        <v>2082</v>
      </c>
      <c r="M191" s="39" t="s">
        <v>2083</v>
      </c>
      <c r="N191" s="40">
        <v>0</v>
      </c>
      <c r="O191" s="40">
        <v>0</v>
      </c>
      <c r="P191" s="40">
        <v>0</v>
      </c>
      <c r="Q191" s="40">
        <v>0</v>
      </c>
      <c r="R191" s="40">
        <v>0</v>
      </c>
      <c r="S191" s="40">
        <v>0</v>
      </c>
      <c r="T191" s="40">
        <v>0</v>
      </c>
      <c r="U191" s="40">
        <v>0</v>
      </c>
      <c r="V191" s="40">
        <v>0</v>
      </c>
      <c r="W191" s="40">
        <v>0</v>
      </c>
      <c r="X191" s="40">
        <v>0</v>
      </c>
    </row>
    <row r="192" spans="1:24" ht="15.6" hidden="1" customHeight="1" outlineLevel="4" x14ac:dyDescent="0.25">
      <c r="J192" s="41" t="s">
        <v>2084</v>
      </c>
      <c r="N192" s="40">
        <f t="shared" ref="N192:X192" si="80">SUBTOTAL(9,N191:N191)</f>
        <v>0</v>
      </c>
      <c r="O192" s="40">
        <f t="shared" si="80"/>
        <v>0</v>
      </c>
      <c r="P192" s="40">
        <f t="shared" si="80"/>
        <v>0</v>
      </c>
      <c r="Q192" s="40">
        <f t="shared" si="80"/>
        <v>0</v>
      </c>
      <c r="R192" s="40">
        <f t="shared" si="80"/>
        <v>0</v>
      </c>
      <c r="S192" s="40">
        <f t="shared" si="80"/>
        <v>0</v>
      </c>
      <c r="T192" s="40">
        <f t="shared" si="80"/>
        <v>0</v>
      </c>
      <c r="U192" s="40">
        <f t="shared" si="80"/>
        <v>0</v>
      </c>
      <c r="V192" s="40">
        <f t="shared" si="80"/>
        <v>0</v>
      </c>
      <c r="W192" s="40">
        <f t="shared" si="80"/>
        <v>0</v>
      </c>
      <c r="X192" s="40">
        <f t="shared" si="80"/>
        <v>0</v>
      </c>
    </row>
    <row r="193" spans="1:24" ht="15.6" hidden="1" customHeight="1" outlineLevel="5" x14ac:dyDescent="0.25">
      <c r="A193" s="39" t="s">
        <v>851</v>
      </c>
      <c r="B193" s="39" t="s">
        <v>2051</v>
      </c>
      <c r="C193" s="39" t="s">
        <v>1546</v>
      </c>
      <c r="D193" s="39" t="s">
        <v>2052</v>
      </c>
      <c r="E193" s="39" t="s">
        <v>853</v>
      </c>
      <c r="F193" s="39" t="s">
        <v>2053</v>
      </c>
      <c r="G193" s="39" t="s">
        <v>911</v>
      </c>
      <c r="H193" s="39" t="s">
        <v>2054</v>
      </c>
      <c r="I193" s="39" t="s">
        <v>2085</v>
      </c>
      <c r="J193" s="39" t="s">
        <v>2086</v>
      </c>
      <c r="K193" s="39" t="s">
        <v>2087</v>
      </c>
      <c r="L193" s="39" t="s">
        <v>2088</v>
      </c>
      <c r="M193" s="39" t="s">
        <v>2089</v>
      </c>
      <c r="N193" s="40">
        <v>0</v>
      </c>
      <c r="O193" s="40">
        <v>0</v>
      </c>
      <c r="P193" s="40">
        <v>0</v>
      </c>
      <c r="Q193" s="40">
        <v>0</v>
      </c>
      <c r="R193" s="40">
        <v>0</v>
      </c>
      <c r="S193" s="40">
        <v>0</v>
      </c>
      <c r="T193" s="40">
        <v>0</v>
      </c>
      <c r="U193" s="40">
        <v>0</v>
      </c>
      <c r="V193" s="40">
        <v>0</v>
      </c>
      <c r="W193" s="40">
        <v>0</v>
      </c>
      <c r="X193" s="40">
        <v>0</v>
      </c>
    </row>
    <row r="194" spans="1:24" ht="15.6" hidden="1" customHeight="1" outlineLevel="4" x14ac:dyDescent="0.25">
      <c r="J194" s="41" t="s">
        <v>2090</v>
      </c>
      <c r="N194" s="40">
        <f t="shared" ref="N194:X194" si="81">SUBTOTAL(9,N193:N193)</f>
        <v>0</v>
      </c>
      <c r="O194" s="40">
        <f t="shared" si="81"/>
        <v>0</v>
      </c>
      <c r="P194" s="40">
        <f t="shared" si="81"/>
        <v>0</v>
      </c>
      <c r="Q194" s="40">
        <f t="shared" si="81"/>
        <v>0</v>
      </c>
      <c r="R194" s="40">
        <f t="shared" si="81"/>
        <v>0</v>
      </c>
      <c r="S194" s="40">
        <f t="shared" si="81"/>
        <v>0</v>
      </c>
      <c r="T194" s="40">
        <f t="shared" si="81"/>
        <v>0</v>
      </c>
      <c r="U194" s="40">
        <f t="shared" si="81"/>
        <v>0</v>
      </c>
      <c r="V194" s="40">
        <f t="shared" si="81"/>
        <v>0</v>
      </c>
      <c r="W194" s="40">
        <f t="shared" si="81"/>
        <v>0</v>
      </c>
      <c r="X194" s="40">
        <f t="shared" si="81"/>
        <v>0</v>
      </c>
    </row>
    <row r="195" spans="1:24" ht="15.6" hidden="1" customHeight="1" outlineLevel="3" x14ac:dyDescent="0.25">
      <c r="H195" s="41" t="s">
        <v>2091</v>
      </c>
      <c r="N195" s="40">
        <f t="shared" ref="N195:X195" si="82">SUBTOTAL(9,N181:N193)</f>
        <v>33750</v>
      </c>
      <c r="O195" s="40">
        <f t="shared" si="82"/>
        <v>33750</v>
      </c>
      <c r="P195" s="40">
        <f t="shared" si="82"/>
        <v>33750</v>
      </c>
      <c r="Q195" s="40">
        <f t="shared" si="82"/>
        <v>0</v>
      </c>
      <c r="R195" s="40">
        <f t="shared" si="82"/>
        <v>33750</v>
      </c>
      <c r="S195" s="40">
        <f t="shared" si="82"/>
        <v>5400</v>
      </c>
      <c r="T195" s="40">
        <f t="shared" si="82"/>
        <v>0</v>
      </c>
      <c r="U195" s="40">
        <f t="shared" si="82"/>
        <v>0</v>
      </c>
      <c r="V195" s="40">
        <f t="shared" si="82"/>
        <v>5400</v>
      </c>
      <c r="W195" s="40">
        <f t="shared" si="82"/>
        <v>33750</v>
      </c>
      <c r="X195" s="40">
        <f t="shared" si="82"/>
        <v>5400</v>
      </c>
    </row>
    <row r="196" spans="1:24" ht="15.6" hidden="1" customHeight="1" outlineLevel="5" x14ac:dyDescent="0.25">
      <c r="A196" s="39" t="s">
        <v>851</v>
      </c>
      <c r="B196" s="39" t="s">
        <v>2051</v>
      </c>
      <c r="C196" s="39" t="s">
        <v>1546</v>
      </c>
      <c r="D196" s="39" t="s">
        <v>2052</v>
      </c>
      <c r="E196" s="39" t="s">
        <v>853</v>
      </c>
      <c r="F196" s="39" t="s">
        <v>2053</v>
      </c>
      <c r="G196" s="39" t="s">
        <v>1110</v>
      </c>
      <c r="H196" s="39" t="s">
        <v>2092</v>
      </c>
      <c r="I196" s="39" t="s">
        <v>2093</v>
      </c>
      <c r="J196" s="39" t="s">
        <v>2094</v>
      </c>
      <c r="K196" s="39" t="s">
        <v>2095</v>
      </c>
      <c r="L196" s="39" t="s">
        <v>2096</v>
      </c>
      <c r="M196" s="39" t="s">
        <v>2097</v>
      </c>
      <c r="N196" s="40">
        <v>0</v>
      </c>
      <c r="O196" s="40">
        <v>0</v>
      </c>
      <c r="P196" s="40">
        <v>0</v>
      </c>
      <c r="Q196" s="40">
        <v>0</v>
      </c>
      <c r="R196" s="40">
        <v>0</v>
      </c>
      <c r="S196" s="40">
        <v>0</v>
      </c>
      <c r="T196" s="40">
        <v>0</v>
      </c>
      <c r="U196" s="40">
        <v>0</v>
      </c>
      <c r="V196" s="40">
        <v>0</v>
      </c>
      <c r="W196" s="40">
        <v>0</v>
      </c>
      <c r="X196" s="40">
        <v>0</v>
      </c>
    </row>
    <row r="197" spans="1:24" ht="15.6" hidden="1" customHeight="1" outlineLevel="5" x14ac:dyDescent="0.25">
      <c r="A197" s="39" t="s">
        <v>851</v>
      </c>
      <c r="B197" s="39" t="s">
        <v>2051</v>
      </c>
      <c r="C197" s="39" t="s">
        <v>1546</v>
      </c>
      <c r="D197" s="39" t="s">
        <v>2052</v>
      </c>
      <c r="E197" s="39" t="s">
        <v>853</v>
      </c>
      <c r="F197" s="39" t="s">
        <v>2053</v>
      </c>
      <c r="G197" s="39" t="s">
        <v>1110</v>
      </c>
      <c r="H197" s="39" t="s">
        <v>2092</v>
      </c>
      <c r="I197" s="39" t="s">
        <v>2093</v>
      </c>
      <c r="J197" s="39" t="s">
        <v>2094</v>
      </c>
      <c r="K197" s="39" t="s">
        <v>2098</v>
      </c>
      <c r="L197" s="39" t="s">
        <v>2099</v>
      </c>
      <c r="M197" s="39" t="s">
        <v>2100</v>
      </c>
      <c r="N197" s="40">
        <v>0</v>
      </c>
      <c r="O197" s="40">
        <v>0</v>
      </c>
      <c r="P197" s="40">
        <v>0</v>
      </c>
      <c r="Q197" s="40">
        <v>0</v>
      </c>
      <c r="R197" s="40">
        <v>0</v>
      </c>
      <c r="S197" s="40">
        <v>0</v>
      </c>
      <c r="T197" s="40">
        <v>0</v>
      </c>
      <c r="U197" s="40">
        <v>0</v>
      </c>
      <c r="V197" s="40">
        <v>0</v>
      </c>
      <c r="W197" s="40">
        <v>0</v>
      </c>
      <c r="X197" s="40">
        <v>0</v>
      </c>
    </row>
    <row r="198" spans="1:24" ht="15.6" hidden="1" customHeight="1" outlineLevel="4" x14ac:dyDescent="0.25">
      <c r="J198" s="41" t="s">
        <v>2101</v>
      </c>
      <c r="N198" s="40">
        <f t="shared" ref="N198:X198" si="83">SUBTOTAL(9,N196:N197)</f>
        <v>0</v>
      </c>
      <c r="O198" s="40">
        <f t="shared" si="83"/>
        <v>0</v>
      </c>
      <c r="P198" s="40">
        <f t="shared" si="83"/>
        <v>0</v>
      </c>
      <c r="Q198" s="40">
        <f t="shared" si="83"/>
        <v>0</v>
      </c>
      <c r="R198" s="40">
        <f t="shared" si="83"/>
        <v>0</v>
      </c>
      <c r="S198" s="40">
        <f t="shared" si="83"/>
        <v>0</v>
      </c>
      <c r="T198" s="40">
        <f t="shared" si="83"/>
        <v>0</v>
      </c>
      <c r="U198" s="40">
        <f t="shared" si="83"/>
        <v>0</v>
      </c>
      <c r="V198" s="40">
        <f t="shared" si="83"/>
        <v>0</v>
      </c>
      <c r="W198" s="40">
        <f t="shared" si="83"/>
        <v>0</v>
      </c>
      <c r="X198" s="40">
        <f t="shared" si="83"/>
        <v>0</v>
      </c>
    </row>
    <row r="199" spans="1:24" ht="15.6" hidden="1" customHeight="1" outlineLevel="3" x14ac:dyDescent="0.25">
      <c r="H199" s="41" t="s">
        <v>2102</v>
      </c>
      <c r="N199" s="40">
        <f t="shared" ref="N199:X199" si="84">SUBTOTAL(9,N196:N197)</f>
        <v>0</v>
      </c>
      <c r="O199" s="40">
        <f t="shared" si="84"/>
        <v>0</v>
      </c>
      <c r="P199" s="40">
        <f t="shared" si="84"/>
        <v>0</v>
      </c>
      <c r="Q199" s="40">
        <f t="shared" si="84"/>
        <v>0</v>
      </c>
      <c r="R199" s="40">
        <f t="shared" si="84"/>
        <v>0</v>
      </c>
      <c r="S199" s="40">
        <f t="shared" si="84"/>
        <v>0</v>
      </c>
      <c r="T199" s="40">
        <f t="shared" si="84"/>
        <v>0</v>
      </c>
      <c r="U199" s="40">
        <f t="shared" si="84"/>
        <v>0</v>
      </c>
      <c r="V199" s="40">
        <f t="shared" si="84"/>
        <v>0</v>
      </c>
      <c r="W199" s="40">
        <f t="shared" si="84"/>
        <v>0</v>
      </c>
      <c r="X199" s="40">
        <f t="shared" si="84"/>
        <v>0</v>
      </c>
    </row>
    <row r="200" spans="1:24" ht="15.6" hidden="1" customHeight="1" outlineLevel="2" x14ac:dyDescent="0.25">
      <c r="F200" s="41" t="s">
        <v>2103</v>
      </c>
      <c r="N200" s="40">
        <f t="shared" ref="N200:X200" si="85">SUBTOTAL(9,N181:N197)</f>
        <v>33750</v>
      </c>
      <c r="O200" s="40">
        <f t="shared" si="85"/>
        <v>33750</v>
      </c>
      <c r="P200" s="40">
        <f t="shared" si="85"/>
        <v>33750</v>
      </c>
      <c r="Q200" s="40">
        <f t="shared" si="85"/>
        <v>0</v>
      </c>
      <c r="R200" s="40">
        <f t="shared" si="85"/>
        <v>33750</v>
      </c>
      <c r="S200" s="40">
        <f t="shared" si="85"/>
        <v>5400</v>
      </c>
      <c r="T200" s="40">
        <f t="shared" si="85"/>
        <v>0</v>
      </c>
      <c r="U200" s="40">
        <f t="shared" si="85"/>
        <v>0</v>
      </c>
      <c r="V200" s="40">
        <f t="shared" si="85"/>
        <v>5400</v>
      </c>
      <c r="W200" s="40">
        <f t="shared" si="85"/>
        <v>33750</v>
      </c>
      <c r="X200" s="40">
        <f t="shared" si="85"/>
        <v>5400</v>
      </c>
    </row>
    <row r="201" spans="1:24" ht="15.6" hidden="1" customHeight="1" outlineLevel="5" x14ac:dyDescent="0.25">
      <c r="A201" s="39" t="s">
        <v>851</v>
      </c>
      <c r="B201" s="39" t="s">
        <v>2051</v>
      </c>
      <c r="C201" s="39" t="s">
        <v>1546</v>
      </c>
      <c r="D201" s="39" t="s">
        <v>2052</v>
      </c>
      <c r="E201" s="39" t="s">
        <v>2104</v>
      </c>
      <c r="F201" s="39" t="s">
        <v>2105</v>
      </c>
      <c r="G201" s="39" t="s">
        <v>2106</v>
      </c>
      <c r="H201" s="39" t="s">
        <v>2107</v>
      </c>
      <c r="I201" s="39" t="s">
        <v>2108</v>
      </c>
      <c r="J201" s="39" t="s">
        <v>2109</v>
      </c>
      <c r="K201" s="39" t="s">
        <v>2110</v>
      </c>
      <c r="L201" s="39" t="s">
        <v>2111</v>
      </c>
      <c r="M201" s="39" t="s">
        <v>2112</v>
      </c>
      <c r="N201" s="40">
        <v>0</v>
      </c>
      <c r="O201" s="40">
        <v>0</v>
      </c>
      <c r="P201" s="40">
        <v>0</v>
      </c>
      <c r="Q201" s="40">
        <v>0</v>
      </c>
      <c r="R201" s="40">
        <v>0</v>
      </c>
      <c r="S201" s="40">
        <v>0</v>
      </c>
      <c r="T201" s="40">
        <v>0</v>
      </c>
      <c r="U201" s="40">
        <v>0</v>
      </c>
      <c r="V201" s="40">
        <v>0</v>
      </c>
      <c r="W201" s="40">
        <v>0</v>
      </c>
      <c r="X201" s="40">
        <v>0</v>
      </c>
    </row>
    <row r="202" spans="1:24" ht="15.6" hidden="1" customHeight="1" outlineLevel="4" x14ac:dyDescent="0.25">
      <c r="J202" s="41" t="s">
        <v>2113</v>
      </c>
      <c r="N202" s="40">
        <f t="shared" ref="N202:X202" si="86">SUBTOTAL(9,N201:N201)</f>
        <v>0</v>
      </c>
      <c r="O202" s="40">
        <f t="shared" si="86"/>
        <v>0</v>
      </c>
      <c r="P202" s="40">
        <f t="shared" si="86"/>
        <v>0</v>
      </c>
      <c r="Q202" s="40">
        <f t="shared" si="86"/>
        <v>0</v>
      </c>
      <c r="R202" s="40">
        <f t="shared" si="86"/>
        <v>0</v>
      </c>
      <c r="S202" s="40">
        <f t="shared" si="86"/>
        <v>0</v>
      </c>
      <c r="T202" s="40">
        <f t="shared" si="86"/>
        <v>0</v>
      </c>
      <c r="U202" s="40">
        <f t="shared" si="86"/>
        <v>0</v>
      </c>
      <c r="V202" s="40">
        <f t="shared" si="86"/>
        <v>0</v>
      </c>
      <c r="W202" s="40">
        <f t="shared" si="86"/>
        <v>0</v>
      </c>
      <c r="X202" s="40">
        <f t="shared" si="86"/>
        <v>0</v>
      </c>
    </row>
    <row r="203" spans="1:24" ht="15.6" hidden="1" customHeight="1" outlineLevel="3" x14ac:dyDescent="0.25">
      <c r="H203" s="41" t="s">
        <v>2114</v>
      </c>
      <c r="N203" s="40">
        <f t="shared" ref="N203:X203" si="87">SUBTOTAL(9,N201:N201)</f>
        <v>0</v>
      </c>
      <c r="O203" s="40">
        <f t="shared" si="87"/>
        <v>0</v>
      </c>
      <c r="P203" s="40">
        <f t="shared" si="87"/>
        <v>0</v>
      </c>
      <c r="Q203" s="40">
        <f t="shared" si="87"/>
        <v>0</v>
      </c>
      <c r="R203" s="40">
        <f t="shared" si="87"/>
        <v>0</v>
      </c>
      <c r="S203" s="40">
        <f t="shared" si="87"/>
        <v>0</v>
      </c>
      <c r="T203" s="40">
        <f t="shared" si="87"/>
        <v>0</v>
      </c>
      <c r="U203" s="40">
        <f t="shared" si="87"/>
        <v>0</v>
      </c>
      <c r="V203" s="40">
        <f t="shared" si="87"/>
        <v>0</v>
      </c>
      <c r="W203" s="40">
        <f t="shared" si="87"/>
        <v>0</v>
      </c>
      <c r="X203" s="40">
        <f t="shared" si="87"/>
        <v>0</v>
      </c>
    </row>
    <row r="204" spans="1:24" ht="15.6" hidden="1" customHeight="1" outlineLevel="5" x14ac:dyDescent="0.25">
      <c r="A204" s="39" t="s">
        <v>851</v>
      </c>
      <c r="B204" s="39" t="s">
        <v>2051</v>
      </c>
      <c r="C204" s="39" t="s">
        <v>1546</v>
      </c>
      <c r="D204" s="39" t="s">
        <v>2052</v>
      </c>
      <c r="E204" s="39" t="s">
        <v>2104</v>
      </c>
      <c r="F204" s="39" t="s">
        <v>2105</v>
      </c>
      <c r="G204" s="39" t="s">
        <v>2115</v>
      </c>
      <c r="H204" s="39" t="s">
        <v>2116</v>
      </c>
      <c r="I204" s="39" t="s">
        <v>2117</v>
      </c>
      <c r="J204" s="39" t="s">
        <v>2118</v>
      </c>
      <c r="K204" s="39" t="s">
        <v>2119</v>
      </c>
      <c r="L204" s="39" t="s">
        <v>2118</v>
      </c>
      <c r="M204" s="39" t="s">
        <v>2120</v>
      </c>
      <c r="N204" s="40">
        <v>4299531.6500000004</v>
      </c>
      <c r="O204" s="40">
        <v>0</v>
      </c>
      <c r="P204" s="40">
        <v>0</v>
      </c>
      <c r="Q204" s="40">
        <v>0</v>
      </c>
      <c r="R204" s="40">
        <v>0</v>
      </c>
      <c r="S204" s="40">
        <v>0</v>
      </c>
      <c r="T204" s="40">
        <v>0</v>
      </c>
      <c r="U204" s="40">
        <v>0</v>
      </c>
      <c r="V204" s="40">
        <v>0</v>
      </c>
      <c r="W204" s="40">
        <v>0</v>
      </c>
      <c r="X204" s="40">
        <v>0</v>
      </c>
    </row>
    <row r="205" spans="1:24" ht="15.6" hidden="1" customHeight="1" outlineLevel="4" x14ac:dyDescent="0.25">
      <c r="J205" s="41" t="s">
        <v>2121</v>
      </c>
      <c r="N205" s="40">
        <f t="shared" ref="N205:X205" si="88">SUBTOTAL(9,N204:N204)</f>
        <v>4299531.6500000004</v>
      </c>
      <c r="O205" s="40">
        <f t="shared" si="88"/>
        <v>0</v>
      </c>
      <c r="P205" s="40">
        <f t="shared" si="88"/>
        <v>0</v>
      </c>
      <c r="Q205" s="40">
        <f t="shared" si="88"/>
        <v>0</v>
      </c>
      <c r="R205" s="40">
        <f t="shared" si="88"/>
        <v>0</v>
      </c>
      <c r="S205" s="40">
        <f t="shared" si="88"/>
        <v>0</v>
      </c>
      <c r="T205" s="40">
        <f t="shared" si="88"/>
        <v>0</v>
      </c>
      <c r="U205" s="40">
        <f t="shared" si="88"/>
        <v>0</v>
      </c>
      <c r="V205" s="40">
        <f t="shared" si="88"/>
        <v>0</v>
      </c>
      <c r="W205" s="40">
        <f t="shared" si="88"/>
        <v>0</v>
      </c>
      <c r="X205" s="40">
        <f t="shared" si="88"/>
        <v>0</v>
      </c>
    </row>
    <row r="206" spans="1:24" ht="15.6" hidden="1" customHeight="1" outlineLevel="3" x14ac:dyDescent="0.25">
      <c r="H206" s="41" t="s">
        <v>2122</v>
      </c>
      <c r="N206" s="40">
        <f t="shared" ref="N206:X206" si="89">SUBTOTAL(9,N204:N204)</f>
        <v>4299531.6500000004</v>
      </c>
      <c r="O206" s="40">
        <f t="shared" si="89"/>
        <v>0</v>
      </c>
      <c r="P206" s="40">
        <f t="shared" si="89"/>
        <v>0</v>
      </c>
      <c r="Q206" s="40">
        <f t="shared" si="89"/>
        <v>0</v>
      </c>
      <c r="R206" s="40">
        <f t="shared" si="89"/>
        <v>0</v>
      </c>
      <c r="S206" s="40">
        <f t="shared" si="89"/>
        <v>0</v>
      </c>
      <c r="T206" s="40">
        <f t="shared" si="89"/>
        <v>0</v>
      </c>
      <c r="U206" s="40">
        <f t="shared" si="89"/>
        <v>0</v>
      </c>
      <c r="V206" s="40">
        <f t="shared" si="89"/>
        <v>0</v>
      </c>
      <c r="W206" s="40">
        <f t="shared" si="89"/>
        <v>0</v>
      </c>
      <c r="X206" s="40">
        <f t="shared" si="89"/>
        <v>0</v>
      </c>
    </row>
    <row r="207" spans="1:24" ht="15.6" hidden="1" customHeight="1" outlineLevel="5" x14ac:dyDescent="0.25">
      <c r="A207" s="39" t="s">
        <v>851</v>
      </c>
      <c r="B207" s="39" t="s">
        <v>2051</v>
      </c>
      <c r="C207" s="39" t="s">
        <v>1546</v>
      </c>
      <c r="D207" s="39" t="s">
        <v>2052</v>
      </c>
      <c r="E207" s="39" t="s">
        <v>2104</v>
      </c>
      <c r="F207" s="39" t="s">
        <v>2105</v>
      </c>
      <c r="G207" s="39" t="s">
        <v>2123</v>
      </c>
      <c r="H207" s="39" t="s">
        <v>2124</v>
      </c>
      <c r="I207" s="39" t="s">
        <v>2125</v>
      </c>
      <c r="J207" s="39" t="s">
        <v>1764</v>
      </c>
      <c r="K207" s="39" t="s">
        <v>2126</v>
      </c>
      <c r="L207" s="39" t="s">
        <v>1764</v>
      </c>
      <c r="M207" s="39" t="s">
        <v>2127</v>
      </c>
      <c r="N207" s="40">
        <v>0</v>
      </c>
      <c r="O207" s="40">
        <v>0</v>
      </c>
      <c r="P207" s="40">
        <v>0</v>
      </c>
      <c r="Q207" s="40">
        <v>0</v>
      </c>
      <c r="R207" s="40">
        <v>0</v>
      </c>
      <c r="S207" s="40">
        <v>0</v>
      </c>
      <c r="T207" s="40">
        <v>0</v>
      </c>
      <c r="U207" s="40">
        <v>0</v>
      </c>
      <c r="V207" s="40">
        <v>0</v>
      </c>
      <c r="W207" s="40">
        <v>0</v>
      </c>
      <c r="X207" s="40">
        <v>0</v>
      </c>
    </row>
    <row r="208" spans="1:24" ht="15.6" hidden="1" customHeight="1" outlineLevel="4" x14ac:dyDescent="0.25">
      <c r="J208" s="41" t="s">
        <v>1767</v>
      </c>
      <c r="N208" s="40">
        <f t="shared" ref="N208:X208" si="90">SUBTOTAL(9,N207:N207)</f>
        <v>0</v>
      </c>
      <c r="O208" s="40">
        <f t="shared" si="90"/>
        <v>0</v>
      </c>
      <c r="P208" s="40">
        <f t="shared" si="90"/>
        <v>0</v>
      </c>
      <c r="Q208" s="40">
        <f t="shared" si="90"/>
        <v>0</v>
      </c>
      <c r="R208" s="40">
        <f t="shared" si="90"/>
        <v>0</v>
      </c>
      <c r="S208" s="40">
        <f t="shared" si="90"/>
        <v>0</v>
      </c>
      <c r="T208" s="40">
        <f t="shared" si="90"/>
        <v>0</v>
      </c>
      <c r="U208" s="40">
        <f t="shared" si="90"/>
        <v>0</v>
      </c>
      <c r="V208" s="40">
        <f t="shared" si="90"/>
        <v>0</v>
      </c>
      <c r="W208" s="40">
        <f t="shared" si="90"/>
        <v>0</v>
      </c>
      <c r="X208" s="40">
        <f t="shared" si="90"/>
        <v>0</v>
      </c>
    </row>
    <row r="209" spans="1:24" ht="15.6" hidden="1" customHeight="1" outlineLevel="5" x14ac:dyDescent="0.25">
      <c r="A209" s="39" t="s">
        <v>851</v>
      </c>
      <c r="B209" s="39" t="s">
        <v>2051</v>
      </c>
      <c r="C209" s="39" t="s">
        <v>1546</v>
      </c>
      <c r="D209" s="39" t="s">
        <v>2052</v>
      </c>
      <c r="E209" s="39" t="s">
        <v>2104</v>
      </c>
      <c r="F209" s="39" t="s">
        <v>2105</v>
      </c>
      <c r="G209" s="39" t="s">
        <v>2123</v>
      </c>
      <c r="H209" s="39" t="s">
        <v>2124</v>
      </c>
      <c r="I209" s="39" t="s">
        <v>2128</v>
      </c>
      <c r="J209" s="39" t="s">
        <v>2129</v>
      </c>
      <c r="K209" s="39" t="s">
        <v>2130</v>
      </c>
      <c r="L209" s="39" t="s">
        <v>2129</v>
      </c>
      <c r="M209" s="39" t="s">
        <v>2131</v>
      </c>
      <c r="N209" s="40">
        <v>0</v>
      </c>
      <c r="O209" s="40">
        <v>0</v>
      </c>
      <c r="P209" s="40">
        <v>0</v>
      </c>
      <c r="Q209" s="40">
        <v>0</v>
      </c>
      <c r="R209" s="40">
        <v>0</v>
      </c>
      <c r="S209" s="40">
        <v>0</v>
      </c>
      <c r="T209" s="40">
        <v>0</v>
      </c>
      <c r="U209" s="40">
        <v>0</v>
      </c>
      <c r="V209" s="40">
        <v>0</v>
      </c>
      <c r="W209" s="40">
        <v>0</v>
      </c>
      <c r="X209" s="40">
        <v>0</v>
      </c>
    </row>
    <row r="210" spans="1:24" ht="15.6" hidden="1" customHeight="1" outlineLevel="4" x14ac:dyDescent="0.25">
      <c r="J210" s="41" t="s">
        <v>2132</v>
      </c>
      <c r="N210" s="40">
        <f t="shared" ref="N210:X210" si="91">SUBTOTAL(9,N209:N209)</f>
        <v>0</v>
      </c>
      <c r="O210" s="40">
        <f t="shared" si="91"/>
        <v>0</v>
      </c>
      <c r="P210" s="40">
        <f t="shared" si="91"/>
        <v>0</v>
      </c>
      <c r="Q210" s="40">
        <f t="shared" si="91"/>
        <v>0</v>
      </c>
      <c r="R210" s="40">
        <f t="shared" si="91"/>
        <v>0</v>
      </c>
      <c r="S210" s="40">
        <f t="shared" si="91"/>
        <v>0</v>
      </c>
      <c r="T210" s="40">
        <f t="shared" si="91"/>
        <v>0</v>
      </c>
      <c r="U210" s="40">
        <f t="shared" si="91"/>
        <v>0</v>
      </c>
      <c r="V210" s="40">
        <f t="shared" si="91"/>
        <v>0</v>
      </c>
      <c r="W210" s="40">
        <f t="shared" si="91"/>
        <v>0</v>
      </c>
      <c r="X210" s="40">
        <f t="shared" si="91"/>
        <v>0</v>
      </c>
    </row>
    <row r="211" spans="1:24" ht="15.6" hidden="1" customHeight="1" outlineLevel="5" x14ac:dyDescent="0.25">
      <c r="A211" s="39" t="s">
        <v>851</v>
      </c>
      <c r="B211" s="39" t="s">
        <v>2051</v>
      </c>
      <c r="C211" s="39" t="s">
        <v>1546</v>
      </c>
      <c r="D211" s="39" t="s">
        <v>2052</v>
      </c>
      <c r="E211" s="39" t="s">
        <v>2104</v>
      </c>
      <c r="F211" s="39" t="s">
        <v>2105</v>
      </c>
      <c r="G211" s="39" t="s">
        <v>2123</v>
      </c>
      <c r="H211" s="39" t="s">
        <v>2124</v>
      </c>
      <c r="I211" s="39" t="s">
        <v>2133</v>
      </c>
      <c r="J211" s="39" t="s">
        <v>2134</v>
      </c>
      <c r="K211" s="39" t="s">
        <v>2135</v>
      </c>
      <c r="L211" s="39" t="s">
        <v>2134</v>
      </c>
      <c r="M211" s="39" t="s">
        <v>2136</v>
      </c>
      <c r="N211" s="40">
        <v>0</v>
      </c>
      <c r="O211" s="40">
        <v>0</v>
      </c>
      <c r="P211" s="40">
        <v>0</v>
      </c>
      <c r="Q211" s="40">
        <v>0</v>
      </c>
      <c r="R211" s="40">
        <v>0</v>
      </c>
      <c r="S211" s="40">
        <v>0</v>
      </c>
      <c r="T211" s="40">
        <v>0</v>
      </c>
      <c r="U211" s="40">
        <v>0</v>
      </c>
      <c r="V211" s="40">
        <v>0</v>
      </c>
      <c r="W211" s="40">
        <v>0</v>
      </c>
      <c r="X211" s="40">
        <v>0</v>
      </c>
    </row>
    <row r="212" spans="1:24" ht="15.6" hidden="1" customHeight="1" outlineLevel="4" x14ac:dyDescent="0.25">
      <c r="J212" s="41" t="s">
        <v>2137</v>
      </c>
      <c r="N212" s="40">
        <f t="shared" ref="N212:X212" si="92">SUBTOTAL(9,N211:N211)</f>
        <v>0</v>
      </c>
      <c r="O212" s="40">
        <f t="shared" si="92"/>
        <v>0</v>
      </c>
      <c r="P212" s="40">
        <f t="shared" si="92"/>
        <v>0</v>
      </c>
      <c r="Q212" s="40">
        <f t="shared" si="92"/>
        <v>0</v>
      </c>
      <c r="R212" s="40">
        <f t="shared" si="92"/>
        <v>0</v>
      </c>
      <c r="S212" s="40">
        <f t="shared" si="92"/>
        <v>0</v>
      </c>
      <c r="T212" s="40">
        <f t="shared" si="92"/>
        <v>0</v>
      </c>
      <c r="U212" s="40">
        <f t="shared" si="92"/>
        <v>0</v>
      </c>
      <c r="V212" s="40">
        <f t="shared" si="92"/>
        <v>0</v>
      </c>
      <c r="W212" s="40">
        <f t="shared" si="92"/>
        <v>0</v>
      </c>
      <c r="X212" s="40">
        <f t="shared" si="92"/>
        <v>0</v>
      </c>
    </row>
    <row r="213" spans="1:24" ht="15.6" hidden="1" customHeight="1" outlineLevel="3" x14ac:dyDescent="0.25">
      <c r="H213" s="41" t="s">
        <v>2138</v>
      </c>
      <c r="N213" s="40">
        <f t="shared" ref="N213:X213" si="93">SUBTOTAL(9,N207:N211)</f>
        <v>0</v>
      </c>
      <c r="O213" s="40">
        <f t="shared" si="93"/>
        <v>0</v>
      </c>
      <c r="P213" s="40">
        <f t="shared" si="93"/>
        <v>0</v>
      </c>
      <c r="Q213" s="40">
        <f t="shared" si="93"/>
        <v>0</v>
      </c>
      <c r="R213" s="40">
        <f t="shared" si="93"/>
        <v>0</v>
      </c>
      <c r="S213" s="40">
        <f t="shared" si="93"/>
        <v>0</v>
      </c>
      <c r="T213" s="40">
        <f t="shared" si="93"/>
        <v>0</v>
      </c>
      <c r="U213" s="40">
        <f t="shared" si="93"/>
        <v>0</v>
      </c>
      <c r="V213" s="40">
        <f t="shared" si="93"/>
        <v>0</v>
      </c>
      <c r="W213" s="40">
        <f t="shared" si="93"/>
        <v>0</v>
      </c>
      <c r="X213" s="40">
        <f t="shared" si="93"/>
        <v>0</v>
      </c>
    </row>
    <row r="214" spans="1:24" ht="15.6" hidden="1" customHeight="1" outlineLevel="2" x14ac:dyDescent="0.25">
      <c r="F214" s="41" t="s">
        <v>2139</v>
      </c>
      <c r="N214" s="40">
        <f t="shared" ref="N214:X214" si="94">SUBTOTAL(9,N201:N211)</f>
        <v>4299531.6500000004</v>
      </c>
      <c r="O214" s="40">
        <f t="shared" si="94"/>
        <v>0</v>
      </c>
      <c r="P214" s="40">
        <f t="shared" si="94"/>
        <v>0</v>
      </c>
      <c r="Q214" s="40">
        <f t="shared" si="94"/>
        <v>0</v>
      </c>
      <c r="R214" s="40">
        <f t="shared" si="94"/>
        <v>0</v>
      </c>
      <c r="S214" s="40">
        <f t="shared" si="94"/>
        <v>0</v>
      </c>
      <c r="T214" s="40">
        <f t="shared" si="94"/>
        <v>0</v>
      </c>
      <c r="U214" s="40">
        <f t="shared" si="94"/>
        <v>0</v>
      </c>
      <c r="V214" s="40">
        <f t="shared" si="94"/>
        <v>0</v>
      </c>
      <c r="W214" s="40">
        <f t="shared" si="94"/>
        <v>0</v>
      </c>
      <c r="X214" s="40">
        <f t="shared" si="94"/>
        <v>0</v>
      </c>
    </row>
    <row r="215" spans="1:24" ht="15.6" hidden="1" customHeight="1" outlineLevel="5" x14ac:dyDescent="0.25">
      <c r="A215" s="39" t="s">
        <v>851</v>
      </c>
      <c r="B215" s="39" t="s">
        <v>2140</v>
      </c>
      <c r="C215" s="39" t="s">
        <v>1546</v>
      </c>
      <c r="D215" s="39" t="s">
        <v>2052</v>
      </c>
      <c r="E215" s="39" t="s">
        <v>853</v>
      </c>
      <c r="F215" s="39" t="s">
        <v>2053</v>
      </c>
      <c r="G215" s="39" t="s">
        <v>1110</v>
      </c>
      <c r="H215" s="39" t="s">
        <v>2092</v>
      </c>
      <c r="I215" s="39" t="s">
        <v>2141</v>
      </c>
      <c r="J215" s="39" t="s">
        <v>2142</v>
      </c>
      <c r="K215" s="39" t="s">
        <v>2143</v>
      </c>
      <c r="L215" s="39" t="s">
        <v>2142</v>
      </c>
      <c r="M215" s="39" t="s">
        <v>2144</v>
      </c>
      <c r="N215" s="40">
        <v>0</v>
      </c>
      <c r="O215" s="40">
        <v>0</v>
      </c>
      <c r="P215" s="40">
        <v>0</v>
      </c>
      <c r="Q215" s="40">
        <v>0</v>
      </c>
      <c r="R215" s="40">
        <v>0</v>
      </c>
      <c r="S215" s="40">
        <v>0</v>
      </c>
      <c r="T215" s="40">
        <v>0</v>
      </c>
      <c r="U215" s="40">
        <v>0</v>
      </c>
      <c r="V215" s="40">
        <v>0</v>
      </c>
      <c r="W215" s="40">
        <v>0</v>
      </c>
      <c r="X215" s="40">
        <v>0</v>
      </c>
    </row>
    <row r="216" spans="1:24" ht="15.6" hidden="1" customHeight="1" outlineLevel="4" x14ac:dyDescent="0.25">
      <c r="J216" s="41" t="s">
        <v>2145</v>
      </c>
      <c r="N216" s="40">
        <f t="shared" ref="N216:X216" si="95">SUBTOTAL(9,N215:N215)</f>
        <v>0</v>
      </c>
      <c r="O216" s="40">
        <f t="shared" si="95"/>
        <v>0</v>
      </c>
      <c r="P216" s="40">
        <f t="shared" si="95"/>
        <v>0</v>
      </c>
      <c r="Q216" s="40">
        <f t="shared" si="95"/>
        <v>0</v>
      </c>
      <c r="R216" s="40">
        <f t="shared" si="95"/>
        <v>0</v>
      </c>
      <c r="S216" s="40">
        <f t="shared" si="95"/>
        <v>0</v>
      </c>
      <c r="T216" s="40">
        <f t="shared" si="95"/>
        <v>0</v>
      </c>
      <c r="U216" s="40">
        <f t="shared" si="95"/>
        <v>0</v>
      </c>
      <c r="V216" s="40">
        <f t="shared" si="95"/>
        <v>0</v>
      </c>
      <c r="W216" s="40">
        <f t="shared" si="95"/>
        <v>0</v>
      </c>
      <c r="X216" s="40">
        <f t="shared" si="95"/>
        <v>0</v>
      </c>
    </row>
    <row r="217" spans="1:24" ht="15.6" hidden="1" customHeight="1" outlineLevel="5" x14ac:dyDescent="0.25">
      <c r="A217" s="39" t="s">
        <v>851</v>
      </c>
      <c r="B217" s="39" t="s">
        <v>2140</v>
      </c>
      <c r="C217" s="39" t="s">
        <v>1546</v>
      </c>
      <c r="D217" s="39" t="s">
        <v>2052</v>
      </c>
      <c r="E217" s="39" t="s">
        <v>853</v>
      </c>
      <c r="F217" s="39" t="s">
        <v>2053</v>
      </c>
      <c r="G217" s="39" t="s">
        <v>1110</v>
      </c>
      <c r="H217" s="39" t="s">
        <v>2092</v>
      </c>
      <c r="I217" s="39" t="s">
        <v>2146</v>
      </c>
      <c r="J217" s="39" t="s">
        <v>2147</v>
      </c>
      <c r="K217" s="39" t="s">
        <v>2148</v>
      </c>
      <c r="L217" s="39" t="s">
        <v>2147</v>
      </c>
      <c r="M217" s="39" t="s">
        <v>2149</v>
      </c>
      <c r="N217" s="40">
        <v>0</v>
      </c>
      <c r="O217" s="40">
        <v>0</v>
      </c>
      <c r="P217" s="40">
        <v>0</v>
      </c>
      <c r="Q217" s="40">
        <v>0</v>
      </c>
      <c r="R217" s="40">
        <v>0</v>
      </c>
      <c r="S217" s="40">
        <v>0</v>
      </c>
      <c r="T217" s="40">
        <v>0</v>
      </c>
      <c r="U217" s="40">
        <v>0</v>
      </c>
      <c r="V217" s="40">
        <v>0</v>
      </c>
      <c r="W217" s="40">
        <v>0</v>
      </c>
      <c r="X217" s="40">
        <v>0</v>
      </c>
    </row>
    <row r="218" spans="1:24" ht="15.6" hidden="1" customHeight="1" outlineLevel="4" x14ac:dyDescent="0.25">
      <c r="J218" s="41" t="s">
        <v>2150</v>
      </c>
      <c r="N218" s="40">
        <f t="shared" ref="N218:X218" si="96">SUBTOTAL(9,N217:N217)</f>
        <v>0</v>
      </c>
      <c r="O218" s="40">
        <f t="shared" si="96"/>
        <v>0</v>
      </c>
      <c r="P218" s="40">
        <f t="shared" si="96"/>
        <v>0</v>
      </c>
      <c r="Q218" s="40">
        <f t="shared" si="96"/>
        <v>0</v>
      </c>
      <c r="R218" s="40">
        <f t="shared" si="96"/>
        <v>0</v>
      </c>
      <c r="S218" s="40">
        <f t="shared" si="96"/>
        <v>0</v>
      </c>
      <c r="T218" s="40">
        <f t="shared" si="96"/>
        <v>0</v>
      </c>
      <c r="U218" s="40">
        <f t="shared" si="96"/>
        <v>0</v>
      </c>
      <c r="V218" s="40">
        <f t="shared" si="96"/>
        <v>0</v>
      </c>
      <c r="W218" s="40">
        <f t="shared" si="96"/>
        <v>0</v>
      </c>
      <c r="X218" s="40">
        <f t="shared" si="96"/>
        <v>0</v>
      </c>
    </row>
    <row r="219" spans="1:24" ht="15.6" hidden="1" customHeight="1" outlineLevel="3" x14ac:dyDescent="0.25">
      <c r="H219" s="41" t="s">
        <v>2102</v>
      </c>
      <c r="N219" s="40">
        <f t="shared" ref="N219:X219" si="97">SUBTOTAL(9,N215:N217)</f>
        <v>0</v>
      </c>
      <c r="O219" s="40">
        <f t="shared" si="97"/>
        <v>0</v>
      </c>
      <c r="P219" s="40">
        <f t="shared" si="97"/>
        <v>0</v>
      </c>
      <c r="Q219" s="40">
        <f t="shared" si="97"/>
        <v>0</v>
      </c>
      <c r="R219" s="40">
        <f t="shared" si="97"/>
        <v>0</v>
      </c>
      <c r="S219" s="40">
        <f t="shared" si="97"/>
        <v>0</v>
      </c>
      <c r="T219" s="40">
        <f t="shared" si="97"/>
        <v>0</v>
      </c>
      <c r="U219" s="40">
        <f t="shared" si="97"/>
        <v>0</v>
      </c>
      <c r="V219" s="40">
        <f t="shared" si="97"/>
        <v>0</v>
      </c>
      <c r="W219" s="40">
        <f t="shared" si="97"/>
        <v>0</v>
      </c>
      <c r="X219" s="40">
        <f t="shared" si="97"/>
        <v>0</v>
      </c>
    </row>
    <row r="220" spans="1:24" ht="15.6" hidden="1" customHeight="1" outlineLevel="5" x14ac:dyDescent="0.25">
      <c r="A220" s="39" t="s">
        <v>851</v>
      </c>
      <c r="B220" s="39" t="s">
        <v>2140</v>
      </c>
      <c r="C220" s="39" t="s">
        <v>1546</v>
      </c>
      <c r="D220" s="39" t="s">
        <v>2052</v>
      </c>
      <c r="E220" s="39" t="s">
        <v>853</v>
      </c>
      <c r="F220" s="39" t="s">
        <v>2053</v>
      </c>
      <c r="G220" s="39" t="s">
        <v>1133</v>
      </c>
      <c r="H220" s="39" t="s">
        <v>2151</v>
      </c>
      <c r="I220" s="39" t="s">
        <v>2152</v>
      </c>
      <c r="J220" s="39" t="s">
        <v>2153</v>
      </c>
      <c r="K220" s="39" t="s">
        <v>2154</v>
      </c>
      <c r="L220" s="39" t="s">
        <v>2153</v>
      </c>
      <c r="M220" s="39" t="s">
        <v>2155</v>
      </c>
      <c r="N220" s="40">
        <v>0</v>
      </c>
      <c r="O220" s="40">
        <v>0</v>
      </c>
      <c r="P220" s="40">
        <v>0</v>
      </c>
      <c r="Q220" s="40">
        <v>0</v>
      </c>
      <c r="R220" s="40">
        <v>0</v>
      </c>
      <c r="S220" s="40">
        <v>0</v>
      </c>
      <c r="T220" s="40">
        <v>0</v>
      </c>
      <c r="U220" s="40">
        <v>0</v>
      </c>
      <c r="V220" s="40">
        <v>0</v>
      </c>
      <c r="W220" s="40">
        <v>0</v>
      </c>
      <c r="X220" s="40">
        <v>0</v>
      </c>
    </row>
    <row r="221" spans="1:24" ht="15.6" hidden="1" customHeight="1" outlineLevel="4" x14ac:dyDescent="0.25">
      <c r="J221" s="41" t="s">
        <v>2156</v>
      </c>
      <c r="N221" s="40">
        <f t="shared" ref="N221:X221" si="98">SUBTOTAL(9,N220:N220)</f>
        <v>0</v>
      </c>
      <c r="O221" s="40">
        <f t="shared" si="98"/>
        <v>0</v>
      </c>
      <c r="P221" s="40">
        <f t="shared" si="98"/>
        <v>0</v>
      </c>
      <c r="Q221" s="40">
        <f t="shared" si="98"/>
        <v>0</v>
      </c>
      <c r="R221" s="40">
        <f t="shared" si="98"/>
        <v>0</v>
      </c>
      <c r="S221" s="40">
        <f t="shared" si="98"/>
        <v>0</v>
      </c>
      <c r="T221" s="40">
        <f t="shared" si="98"/>
        <v>0</v>
      </c>
      <c r="U221" s="40">
        <f t="shared" si="98"/>
        <v>0</v>
      </c>
      <c r="V221" s="40">
        <f t="shared" si="98"/>
        <v>0</v>
      </c>
      <c r="W221" s="40">
        <f t="shared" si="98"/>
        <v>0</v>
      </c>
      <c r="X221" s="40">
        <f t="shared" si="98"/>
        <v>0</v>
      </c>
    </row>
    <row r="222" spans="1:24" ht="15.6" hidden="1" customHeight="1" outlineLevel="5" x14ac:dyDescent="0.25">
      <c r="A222" s="39" t="s">
        <v>851</v>
      </c>
      <c r="B222" s="39" t="s">
        <v>2140</v>
      </c>
      <c r="C222" s="39" t="s">
        <v>1546</v>
      </c>
      <c r="D222" s="39" t="s">
        <v>2052</v>
      </c>
      <c r="E222" s="39" t="s">
        <v>853</v>
      </c>
      <c r="F222" s="39" t="s">
        <v>2053</v>
      </c>
      <c r="G222" s="39" t="s">
        <v>1133</v>
      </c>
      <c r="H222" s="39" t="s">
        <v>2151</v>
      </c>
      <c r="I222" s="39" t="s">
        <v>2157</v>
      </c>
      <c r="J222" s="39" t="s">
        <v>2158</v>
      </c>
      <c r="K222" s="39" t="s">
        <v>2159</v>
      </c>
      <c r="L222" s="39" t="s">
        <v>2160</v>
      </c>
      <c r="M222" s="39" t="s">
        <v>2161</v>
      </c>
      <c r="N222" s="40">
        <v>0</v>
      </c>
      <c r="O222" s="40">
        <v>0</v>
      </c>
      <c r="P222" s="40">
        <v>0</v>
      </c>
      <c r="Q222" s="40">
        <v>0</v>
      </c>
      <c r="R222" s="40">
        <v>0</v>
      </c>
      <c r="S222" s="40">
        <v>0</v>
      </c>
      <c r="T222" s="40">
        <v>0</v>
      </c>
      <c r="U222" s="40">
        <v>0</v>
      </c>
      <c r="V222" s="40">
        <v>0</v>
      </c>
      <c r="W222" s="40">
        <v>0</v>
      </c>
      <c r="X222" s="40">
        <v>0</v>
      </c>
    </row>
    <row r="223" spans="1:24" ht="15.6" hidden="1" customHeight="1" outlineLevel="5" x14ac:dyDescent="0.25">
      <c r="A223" s="39" t="s">
        <v>851</v>
      </c>
      <c r="B223" s="39" t="s">
        <v>2140</v>
      </c>
      <c r="C223" s="39" t="s">
        <v>1546</v>
      </c>
      <c r="D223" s="39" t="s">
        <v>2052</v>
      </c>
      <c r="E223" s="39" t="s">
        <v>853</v>
      </c>
      <c r="F223" s="39" t="s">
        <v>2053</v>
      </c>
      <c r="G223" s="39" t="s">
        <v>1133</v>
      </c>
      <c r="H223" s="39" t="s">
        <v>2151</v>
      </c>
      <c r="I223" s="39" t="s">
        <v>2157</v>
      </c>
      <c r="J223" s="39" t="s">
        <v>2158</v>
      </c>
      <c r="K223" s="39" t="s">
        <v>2162</v>
      </c>
      <c r="L223" s="39" t="s">
        <v>2163</v>
      </c>
      <c r="M223" s="39" t="s">
        <v>2164</v>
      </c>
      <c r="N223" s="40">
        <v>0</v>
      </c>
      <c r="O223" s="40">
        <v>0</v>
      </c>
      <c r="P223" s="40">
        <v>0</v>
      </c>
      <c r="Q223" s="40">
        <v>0</v>
      </c>
      <c r="R223" s="40">
        <v>0</v>
      </c>
      <c r="S223" s="40">
        <v>0</v>
      </c>
      <c r="T223" s="40">
        <v>0</v>
      </c>
      <c r="U223" s="40">
        <v>0</v>
      </c>
      <c r="V223" s="40">
        <v>0</v>
      </c>
      <c r="W223" s="40">
        <v>0</v>
      </c>
      <c r="X223" s="40">
        <v>0</v>
      </c>
    </row>
    <row r="224" spans="1:24" ht="15.6" hidden="1" customHeight="1" outlineLevel="4" x14ac:dyDescent="0.25">
      <c r="J224" s="41" t="s">
        <v>2165</v>
      </c>
      <c r="N224" s="40">
        <f t="shared" ref="N224:X224" si="99">SUBTOTAL(9,N222:N223)</f>
        <v>0</v>
      </c>
      <c r="O224" s="40">
        <f t="shared" si="99"/>
        <v>0</v>
      </c>
      <c r="P224" s="40">
        <f t="shared" si="99"/>
        <v>0</v>
      </c>
      <c r="Q224" s="40">
        <f t="shared" si="99"/>
        <v>0</v>
      </c>
      <c r="R224" s="40">
        <f t="shared" si="99"/>
        <v>0</v>
      </c>
      <c r="S224" s="40">
        <f t="shared" si="99"/>
        <v>0</v>
      </c>
      <c r="T224" s="40">
        <f t="shared" si="99"/>
        <v>0</v>
      </c>
      <c r="U224" s="40">
        <f t="shared" si="99"/>
        <v>0</v>
      </c>
      <c r="V224" s="40">
        <f t="shared" si="99"/>
        <v>0</v>
      </c>
      <c r="W224" s="40">
        <f t="shared" si="99"/>
        <v>0</v>
      </c>
      <c r="X224" s="40">
        <f t="shared" si="99"/>
        <v>0</v>
      </c>
    </row>
    <row r="225" spans="1:24" ht="15.6" hidden="1" customHeight="1" outlineLevel="5" x14ac:dyDescent="0.25">
      <c r="A225" s="39" t="s">
        <v>851</v>
      </c>
      <c r="B225" s="39" t="s">
        <v>2140</v>
      </c>
      <c r="C225" s="39" t="s">
        <v>1546</v>
      </c>
      <c r="D225" s="39" t="s">
        <v>2052</v>
      </c>
      <c r="E225" s="39" t="s">
        <v>853</v>
      </c>
      <c r="F225" s="39" t="s">
        <v>2053</v>
      </c>
      <c r="G225" s="39" t="s">
        <v>1133</v>
      </c>
      <c r="H225" s="39" t="s">
        <v>2151</v>
      </c>
      <c r="I225" s="39" t="s">
        <v>2166</v>
      </c>
      <c r="J225" s="39" t="s">
        <v>2167</v>
      </c>
      <c r="K225" s="39" t="s">
        <v>2168</v>
      </c>
      <c r="L225" s="39" t="s">
        <v>2169</v>
      </c>
      <c r="M225" s="39" t="s">
        <v>2170</v>
      </c>
      <c r="N225" s="40">
        <v>250000</v>
      </c>
      <c r="O225" s="40">
        <v>133334.71</v>
      </c>
      <c r="P225" s="40">
        <v>133334.71</v>
      </c>
      <c r="Q225" s="40">
        <v>7.2759576141834308E-12</v>
      </c>
      <c r="R225" s="40">
        <v>250000</v>
      </c>
      <c r="S225" s="40">
        <v>0</v>
      </c>
      <c r="T225" s="40">
        <v>0</v>
      </c>
      <c r="U225" s="40">
        <v>0</v>
      </c>
      <c r="V225" s="40">
        <v>0</v>
      </c>
      <c r="W225" s="40">
        <v>133334.71</v>
      </c>
      <c r="X225" s="40">
        <v>7.2759576141834308E-12</v>
      </c>
    </row>
    <row r="226" spans="1:24" ht="15.6" hidden="1" customHeight="1" outlineLevel="5" x14ac:dyDescent="0.25">
      <c r="A226" s="39" t="s">
        <v>851</v>
      </c>
      <c r="B226" s="39" t="s">
        <v>2140</v>
      </c>
      <c r="C226" s="39" t="s">
        <v>1546</v>
      </c>
      <c r="D226" s="39" t="s">
        <v>2052</v>
      </c>
      <c r="E226" s="39" t="s">
        <v>853</v>
      </c>
      <c r="F226" s="39" t="s">
        <v>2053</v>
      </c>
      <c r="G226" s="39" t="s">
        <v>1133</v>
      </c>
      <c r="H226" s="39" t="s">
        <v>2151</v>
      </c>
      <c r="I226" s="39" t="s">
        <v>2166</v>
      </c>
      <c r="J226" s="39" t="s">
        <v>2167</v>
      </c>
      <c r="K226" s="39" t="s">
        <v>2171</v>
      </c>
      <c r="L226" s="39" t="s">
        <v>2172</v>
      </c>
      <c r="M226" s="39" t="s">
        <v>2173</v>
      </c>
      <c r="N226" s="40">
        <v>185192.8</v>
      </c>
      <c r="O226" s="40">
        <v>185192.8</v>
      </c>
      <c r="P226" s="40">
        <v>185192.8</v>
      </c>
      <c r="Q226" s="40">
        <v>2.18278728425503E-11</v>
      </c>
      <c r="R226" s="40">
        <v>185192.8</v>
      </c>
      <c r="S226" s="40">
        <v>0</v>
      </c>
      <c r="T226" s="40">
        <v>0</v>
      </c>
      <c r="U226" s="40">
        <v>0</v>
      </c>
      <c r="V226" s="40">
        <v>0</v>
      </c>
      <c r="W226" s="40">
        <v>185192.8</v>
      </c>
      <c r="X226" s="40">
        <v>2.18278728425503E-11</v>
      </c>
    </row>
    <row r="227" spans="1:24" ht="15.6" hidden="1" customHeight="1" outlineLevel="4" x14ac:dyDescent="0.25">
      <c r="J227" s="41" t="s">
        <v>2174</v>
      </c>
      <c r="N227" s="40">
        <f t="shared" ref="N227:X227" si="100">SUBTOTAL(9,N225:N226)</f>
        <v>435192.8</v>
      </c>
      <c r="O227" s="40">
        <f t="shared" si="100"/>
        <v>318527.51</v>
      </c>
      <c r="P227" s="40">
        <f t="shared" si="100"/>
        <v>318527.51</v>
      </c>
      <c r="Q227" s="40">
        <f t="shared" si="100"/>
        <v>2.9103830456733729E-11</v>
      </c>
      <c r="R227" s="40">
        <f t="shared" si="100"/>
        <v>435192.8</v>
      </c>
      <c r="S227" s="40">
        <f t="shared" si="100"/>
        <v>0</v>
      </c>
      <c r="T227" s="40">
        <f t="shared" si="100"/>
        <v>0</v>
      </c>
      <c r="U227" s="40">
        <f t="shared" si="100"/>
        <v>0</v>
      </c>
      <c r="V227" s="40">
        <f t="shared" si="100"/>
        <v>0</v>
      </c>
      <c r="W227" s="40">
        <f t="shared" si="100"/>
        <v>318527.51</v>
      </c>
      <c r="X227" s="40">
        <f t="shared" si="100"/>
        <v>2.9103830456733729E-11</v>
      </c>
    </row>
    <row r="228" spans="1:24" ht="15.6" hidden="1" customHeight="1" outlineLevel="5" x14ac:dyDescent="0.25">
      <c r="A228" s="39" t="s">
        <v>851</v>
      </c>
      <c r="B228" s="39" t="s">
        <v>2140</v>
      </c>
      <c r="C228" s="39" t="s">
        <v>1546</v>
      </c>
      <c r="D228" s="39" t="s">
        <v>2052</v>
      </c>
      <c r="E228" s="39" t="s">
        <v>853</v>
      </c>
      <c r="F228" s="39" t="s">
        <v>2053</v>
      </c>
      <c r="G228" s="39" t="s">
        <v>1133</v>
      </c>
      <c r="H228" s="39" t="s">
        <v>2151</v>
      </c>
      <c r="I228" s="39" t="s">
        <v>2175</v>
      </c>
      <c r="J228" s="39" t="s">
        <v>2176</v>
      </c>
      <c r="K228" s="39" t="s">
        <v>2177</v>
      </c>
      <c r="L228" s="39" t="s">
        <v>2178</v>
      </c>
      <c r="M228" s="39" t="s">
        <v>2179</v>
      </c>
      <c r="N228" s="40">
        <v>1619971.15</v>
      </c>
      <c r="O228" s="40">
        <v>719885.33</v>
      </c>
      <c r="P228" s="40">
        <v>719885.33</v>
      </c>
      <c r="Q228" s="40">
        <v>0</v>
      </c>
      <c r="R228" s="40">
        <v>1619971.15</v>
      </c>
      <c r="S228" s="40">
        <v>0</v>
      </c>
      <c r="T228" s="40">
        <v>0</v>
      </c>
      <c r="U228" s="40">
        <v>0</v>
      </c>
      <c r="V228" s="40">
        <v>0</v>
      </c>
      <c r="W228" s="40">
        <v>719885.33</v>
      </c>
      <c r="X228" s="40">
        <v>0</v>
      </c>
    </row>
    <row r="229" spans="1:24" ht="15.6" hidden="1" customHeight="1" outlineLevel="5" x14ac:dyDescent="0.25">
      <c r="A229" s="39" t="s">
        <v>851</v>
      </c>
      <c r="B229" s="39" t="s">
        <v>2140</v>
      </c>
      <c r="C229" s="39" t="s">
        <v>1546</v>
      </c>
      <c r="D229" s="39" t="s">
        <v>2052</v>
      </c>
      <c r="E229" s="39" t="s">
        <v>853</v>
      </c>
      <c r="F229" s="39" t="s">
        <v>2053</v>
      </c>
      <c r="G229" s="39" t="s">
        <v>1133</v>
      </c>
      <c r="H229" s="39" t="s">
        <v>2151</v>
      </c>
      <c r="I229" s="39" t="s">
        <v>2175</v>
      </c>
      <c r="J229" s="39" t="s">
        <v>2176</v>
      </c>
      <c r="K229" s="39" t="s">
        <v>2180</v>
      </c>
      <c r="L229" s="39" t="s">
        <v>2163</v>
      </c>
      <c r="M229" s="39" t="s">
        <v>2164</v>
      </c>
      <c r="N229" s="40">
        <v>0</v>
      </c>
      <c r="O229" s="40">
        <v>0</v>
      </c>
      <c r="P229" s="40">
        <v>0</v>
      </c>
      <c r="Q229" s="40">
        <v>0</v>
      </c>
      <c r="R229" s="40">
        <v>0</v>
      </c>
      <c r="S229" s="40">
        <v>0</v>
      </c>
      <c r="T229" s="40">
        <v>0</v>
      </c>
      <c r="U229" s="40">
        <v>0</v>
      </c>
      <c r="V229" s="40">
        <v>0</v>
      </c>
      <c r="W229" s="40">
        <v>0</v>
      </c>
      <c r="X229" s="40">
        <v>0</v>
      </c>
    </row>
    <row r="230" spans="1:24" ht="15.6" hidden="1" customHeight="1" outlineLevel="4" x14ac:dyDescent="0.25">
      <c r="J230" s="41" t="s">
        <v>2181</v>
      </c>
      <c r="N230" s="40">
        <f t="shared" ref="N230:X230" si="101">SUBTOTAL(9,N228:N229)</f>
        <v>1619971.15</v>
      </c>
      <c r="O230" s="40">
        <f t="shared" si="101"/>
        <v>719885.33</v>
      </c>
      <c r="P230" s="40">
        <f t="shared" si="101"/>
        <v>719885.33</v>
      </c>
      <c r="Q230" s="40">
        <f t="shared" si="101"/>
        <v>0</v>
      </c>
      <c r="R230" s="40">
        <f t="shared" si="101"/>
        <v>1619971.15</v>
      </c>
      <c r="S230" s="40">
        <f t="shared" si="101"/>
        <v>0</v>
      </c>
      <c r="T230" s="40">
        <f t="shared" si="101"/>
        <v>0</v>
      </c>
      <c r="U230" s="40">
        <f t="shared" si="101"/>
        <v>0</v>
      </c>
      <c r="V230" s="40">
        <f t="shared" si="101"/>
        <v>0</v>
      </c>
      <c r="W230" s="40">
        <f t="shared" si="101"/>
        <v>719885.33</v>
      </c>
      <c r="X230" s="40">
        <f t="shared" si="101"/>
        <v>0</v>
      </c>
    </row>
    <row r="231" spans="1:24" ht="15.6" hidden="1" customHeight="1" outlineLevel="3" x14ac:dyDescent="0.25">
      <c r="H231" s="41" t="s">
        <v>2182</v>
      </c>
      <c r="N231" s="40">
        <f t="shared" ref="N231:X231" si="102">SUBTOTAL(9,N220:N229)</f>
        <v>2055163.95</v>
      </c>
      <c r="O231" s="40">
        <f t="shared" si="102"/>
        <v>1038412.84</v>
      </c>
      <c r="P231" s="40">
        <f t="shared" si="102"/>
        <v>1038412.84</v>
      </c>
      <c r="Q231" s="40">
        <f t="shared" si="102"/>
        <v>2.9103830456733729E-11</v>
      </c>
      <c r="R231" s="40">
        <f t="shared" si="102"/>
        <v>2055163.95</v>
      </c>
      <c r="S231" s="40">
        <f t="shared" si="102"/>
        <v>0</v>
      </c>
      <c r="T231" s="40">
        <f t="shared" si="102"/>
        <v>0</v>
      </c>
      <c r="U231" s="40">
        <f t="shared" si="102"/>
        <v>0</v>
      </c>
      <c r="V231" s="40">
        <f t="shared" si="102"/>
        <v>0</v>
      </c>
      <c r="W231" s="40">
        <f t="shared" si="102"/>
        <v>1038412.84</v>
      </c>
      <c r="X231" s="40">
        <f t="shared" si="102"/>
        <v>2.9103830456733729E-11</v>
      </c>
    </row>
    <row r="232" spans="1:24" ht="15.6" hidden="1" customHeight="1" outlineLevel="2" x14ac:dyDescent="0.25">
      <c r="F232" s="41" t="s">
        <v>2103</v>
      </c>
      <c r="N232" s="40">
        <f t="shared" ref="N232:X232" si="103">SUBTOTAL(9,N215:N229)</f>
        <v>2055163.95</v>
      </c>
      <c r="O232" s="40">
        <f t="shared" si="103"/>
        <v>1038412.84</v>
      </c>
      <c r="P232" s="40">
        <f t="shared" si="103"/>
        <v>1038412.84</v>
      </c>
      <c r="Q232" s="40">
        <f t="shared" si="103"/>
        <v>2.9103830456733729E-11</v>
      </c>
      <c r="R232" s="40">
        <f t="shared" si="103"/>
        <v>2055163.95</v>
      </c>
      <c r="S232" s="40">
        <f t="shared" si="103"/>
        <v>0</v>
      </c>
      <c r="T232" s="40">
        <f t="shared" si="103"/>
        <v>0</v>
      </c>
      <c r="U232" s="40">
        <f t="shared" si="103"/>
        <v>0</v>
      </c>
      <c r="V232" s="40">
        <f t="shared" si="103"/>
        <v>0</v>
      </c>
      <c r="W232" s="40">
        <f t="shared" si="103"/>
        <v>1038412.84</v>
      </c>
      <c r="X232" s="40">
        <f t="shared" si="103"/>
        <v>2.9103830456733729E-11</v>
      </c>
    </row>
    <row r="233" spans="1:24" ht="15.6" hidden="1" customHeight="1" outlineLevel="5" x14ac:dyDescent="0.25">
      <c r="A233" s="39" t="s">
        <v>851</v>
      </c>
      <c r="B233" s="39" t="s">
        <v>2183</v>
      </c>
      <c r="C233" s="39" t="s">
        <v>1546</v>
      </c>
      <c r="D233" s="39" t="s">
        <v>2052</v>
      </c>
      <c r="E233" s="39" t="s">
        <v>2184</v>
      </c>
      <c r="F233" s="39" t="s">
        <v>2185</v>
      </c>
      <c r="G233" s="39" t="s">
        <v>2186</v>
      </c>
      <c r="H233" s="39" t="s">
        <v>2187</v>
      </c>
      <c r="I233" s="39" t="s">
        <v>2188</v>
      </c>
      <c r="J233" s="39" t="s">
        <v>2189</v>
      </c>
      <c r="K233" s="39" t="s">
        <v>2190</v>
      </c>
      <c r="L233" s="39" t="s">
        <v>2191</v>
      </c>
      <c r="M233" s="39" t="s">
        <v>2192</v>
      </c>
      <c r="N233" s="40">
        <v>100000000</v>
      </c>
      <c r="O233" s="40">
        <v>100000000</v>
      </c>
      <c r="P233" s="40">
        <v>100000000</v>
      </c>
      <c r="Q233" s="40">
        <v>0</v>
      </c>
      <c r="R233" s="40">
        <v>100000000</v>
      </c>
      <c r="S233" s="40">
        <v>0</v>
      </c>
      <c r="T233" s="40">
        <v>0</v>
      </c>
      <c r="U233" s="40">
        <v>0</v>
      </c>
      <c r="V233" s="40">
        <v>0</v>
      </c>
      <c r="W233" s="40">
        <v>100000000</v>
      </c>
      <c r="X233" s="40">
        <v>0</v>
      </c>
    </row>
    <row r="234" spans="1:24" ht="15.6" hidden="1" customHeight="1" outlineLevel="4" x14ac:dyDescent="0.25">
      <c r="J234" s="41" t="s">
        <v>2193</v>
      </c>
      <c r="N234" s="40">
        <f t="shared" ref="N234:X234" si="104">SUBTOTAL(9,N233:N233)</f>
        <v>100000000</v>
      </c>
      <c r="O234" s="40">
        <f t="shared" si="104"/>
        <v>100000000</v>
      </c>
      <c r="P234" s="40">
        <f t="shared" si="104"/>
        <v>100000000</v>
      </c>
      <c r="Q234" s="40">
        <f t="shared" si="104"/>
        <v>0</v>
      </c>
      <c r="R234" s="40">
        <f t="shared" si="104"/>
        <v>100000000</v>
      </c>
      <c r="S234" s="40">
        <f t="shared" si="104"/>
        <v>0</v>
      </c>
      <c r="T234" s="40">
        <f t="shared" si="104"/>
        <v>0</v>
      </c>
      <c r="U234" s="40">
        <f t="shared" si="104"/>
        <v>0</v>
      </c>
      <c r="V234" s="40">
        <f t="shared" si="104"/>
        <v>0</v>
      </c>
      <c r="W234" s="40">
        <f t="shared" si="104"/>
        <v>100000000</v>
      </c>
      <c r="X234" s="40">
        <f t="shared" si="104"/>
        <v>0</v>
      </c>
    </row>
    <row r="235" spans="1:24" ht="15.6" hidden="1" customHeight="1" outlineLevel="3" x14ac:dyDescent="0.25">
      <c r="H235" s="41" t="s">
        <v>2194</v>
      </c>
      <c r="N235" s="40">
        <f t="shared" ref="N235:X235" si="105">SUBTOTAL(9,N233:N233)</f>
        <v>100000000</v>
      </c>
      <c r="O235" s="40">
        <f t="shared" si="105"/>
        <v>100000000</v>
      </c>
      <c r="P235" s="40">
        <f t="shared" si="105"/>
        <v>100000000</v>
      </c>
      <c r="Q235" s="40">
        <f t="shared" si="105"/>
        <v>0</v>
      </c>
      <c r="R235" s="40">
        <f t="shared" si="105"/>
        <v>100000000</v>
      </c>
      <c r="S235" s="40">
        <f t="shared" si="105"/>
        <v>0</v>
      </c>
      <c r="T235" s="40">
        <f t="shared" si="105"/>
        <v>0</v>
      </c>
      <c r="U235" s="40">
        <f t="shared" si="105"/>
        <v>0</v>
      </c>
      <c r="V235" s="40">
        <f t="shared" si="105"/>
        <v>0</v>
      </c>
      <c r="W235" s="40">
        <f t="shared" si="105"/>
        <v>100000000</v>
      </c>
      <c r="X235" s="40">
        <f t="shared" si="105"/>
        <v>0</v>
      </c>
    </row>
    <row r="236" spans="1:24" ht="15.6" hidden="1" customHeight="1" outlineLevel="2" x14ac:dyDescent="0.25">
      <c r="F236" s="41" t="s">
        <v>2195</v>
      </c>
      <c r="N236" s="40">
        <f t="shared" ref="N236:X236" si="106">SUBTOTAL(9,N233:N233)</f>
        <v>100000000</v>
      </c>
      <c r="O236" s="40">
        <f t="shared" si="106"/>
        <v>100000000</v>
      </c>
      <c r="P236" s="40">
        <f t="shared" si="106"/>
        <v>100000000</v>
      </c>
      <c r="Q236" s="40">
        <f t="shared" si="106"/>
        <v>0</v>
      </c>
      <c r="R236" s="40">
        <f t="shared" si="106"/>
        <v>100000000</v>
      </c>
      <c r="S236" s="40">
        <f t="shared" si="106"/>
        <v>0</v>
      </c>
      <c r="T236" s="40">
        <f t="shared" si="106"/>
        <v>0</v>
      </c>
      <c r="U236" s="40">
        <f t="shared" si="106"/>
        <v>0</v>
      </c>
      <c r="V236" s="40">
        <f t="shared" si="106"/>
        <v>0</v>
      </c>
      <c r="W236" s="40">
        <f t="shared" si="106"/>
        <v>100000000</v>
      </c>
      <c r="X236" s="40">
        <f t="shared" si="106"/>
        <v>0</v>
      </c>
    </row>
    <row r="237" spans="1:24" ht="15.6" hidden="1" customHeight="1" outlineLevel="1" x14ac:dyDescent="0.25">
      <c r="D237" s="41" t="s">
        <v>2196</v>
      </c>
      <c r="N237" s="40">
        <f t="shared" ref="N237:X237" si="107">SUBTOTAL(9,N181:N233)</f>
        <v>106388445.59999999</v>
      </c>
      <c r="O237" s="40">
        <f t="shared" si="107"/>
        <v>101072162.84</v>
      </c>
      <c r="P237" s="40">
        <f t="shared" si="107"/>
        <v>101072162.84</v>
      </c>
      <c r="Q237" s="40">
        <f t="shared" si="107"/>
        <v>2.9103830456733729E-11</v>
      </c>
      <c r="R237" s="40">
        <f t="shared" si="107"/>
        <v>102088913.95</v>
      </c>
      <c r="S237" s="40">
        <f t="shared" si="107"/>
        <v>5400</v>
      </c>
      <c r="T237" s="40">
        <f t="shared" si="107"/>
        <v>0</v>
      </c>
      <c r="U237" s="40">
        <f t="shared" si="107"/>
        <v>0</v>
      </c>
      <c r="V237" s="40">
        <f t="shared" si="107"/>
        <v>5400</v>
      </c>
      <c r="W237" s="40">
        <f t="shared" si="107"/>
        <v>101072162.84</v>
      </c>
      <c r="X237" s="40">
        <f t="shared" si="107"/>
        <v>5400.0000000000291</v>
      </c>
    </row>
    <row r="238" spans="1:24" ht="15.6" hidden="1" customHeight="1" outlineLevel="5" x14ac:dyDescent="0.25">
      <c r="A238" s="39" t="s">
        <v>1144</v>
      </c>
      <c r="B238" s="39" t="s">
        <v>2197</v>
      </c>
      <c r="C238" s="39" t="s">
        <v>1146</v>
      </c>
      <c r="D238" s="39" t="s">
        <v>1147</v>
      </c>
      <c r="E238" s="39" t="s">
        <v>1148</v>
      </c>
      <c r="F238" s="39" t="s">
        <v>2198</v>
      </c>
      <c r="G238" s="39" t="s">
        <v>1150</v>
      </c>
      <c r="H238" s="39" t="s">
        <v>2198</v>
      </c>
      <c r="I238" s="39" t="s">
        <v>2199</v>
      </c>
      <c r="J238" s="39" t="s">
        <v>2200</v>
      </c>
      <c r="K238" s="39" t="s">
        <v>2201</v>
      </c>
      <c r="L238" s="39" t="s">
        <v>2200</v>
      </c>
      <c r="M238" s="39" t="s">
        <v>2202</v>
      </c>
      <c r="N238" s="40">
        <v>15697298.15</v>
      </c>
      <c r="O238" s="40">
        <v>15696397.550000001</v>
      </c>
      <c r="P238" s="40">
        <v>15660818.93</v>
      </c>
      <c r="Q238" s="40">
        <v>35578.620000000003</v>
      </c>
      <c r="R238" s="40">
        <v>15697298.15</v>
      </c>
      <c r="S238" s="40">
        <v>0</v>
      </c>
      <c r="T238" s="40">
        <v>0</v>
      </c>
      <c r="U238" s="40">
        <v>0</v>
      </c>
      <c r="V238" s="40">
        <v>0</v>
      </c>
      <c r="W238" s="40">
        <v>15660818.93</v>
      </c>
      <c r="X238" s="40">
        <v>35578.620000000003</v>
      </c>
    </row>
    <row r="239" spans="1:24" ht="15.6" hidden="1" customHeight="1" outlineLevel="4" x14ac:dyDescent="0.25">
      <c r="J239" s="41" t="s">
        <v>2203</v>
      </c>
      <c r="N239" s="40">
        <f t="shared" ref="N239:X239" si="108">SUBTOTAL(9,N238:N238)</f>
        <v>15697298.15</v>
      </c>
      <c r="O239" s="40">
        <f t="shared" si="108"/>
        <v>15696397.550000001</v>
      </c>
      <c r="P239" s="40">
        <f t="shared" si="108"/>
        <v>15660818.93</v>
      </c>
      <c r="Q239" s="40">
        <f t="shared" si="108"/>
        <v>35578.620000000003</v>
      </c>
      <c r="R239" s="40">
        <f t="shared" si="108"/>
        <v>15697298.15</v>
      </c>
      <c r="S239" s="40">
        <f t="shared" si="108"/>
        <v>0</v>
      </c>
      <c r="T239" s="40">
        <f t="shared" si="108"/>
        <v>0</v>
      </c>
      <c r="U239" s="40">
        <f t="shared" si="108"/>
        <v>0</v>
      </c>
      <c r="V239" s="40">
        <f t="shared" si="108"/>
        <v>0</v>
      </c>
      <c r="W239" s="40">
        <f t="shared" si="108"/>
        <v>15660818.93</v>
      </c>
      <c r="X239" s="40">
        <f t="shared" si="108"/>
        <v>35578.620000000003</v>
      </c>
    </row>
    <row r="240" spans="1:24" ht="15.6" hidden="1" customHeight="1" outlineLevel="5" x14ac:dyDescent="0.25">
      <c r="A240" s="39" t="s">
        <v>1144</v>
      </c>
      <c r="B240" s="39" t="s">
        <v>2197</v>
      </c>
      <c r="C240" s="39" t="s">
        <v>1146</v>
      </c>
      <c r="D240" s="39" t="s">
        <v>1147</v>
      </c>
      <c r="E240" s="39" t="s">
        <v>1148</v>
      </c>
      <c r="F240" s="39" t="s">
        <v>2198</v>
      </c>
      <c r="G240" s="39" t="s">
        <v>1150</v>
      </c>
      <c r="H240" s="39" t="s">
        <v>2198</v>
      </c>
      <c r="I240" s="39" t="s">
        <v>2204</v>
      </c>
      <c r="J240" s="39" t="s">
        <v>2205</v>
      </c>
      <c r="K240" s="39" t="s">
        <v>2206</v>
      </c>
      <c r="L240" s="39" t="s">
        <v>2205</v>
      </c>
      <c r="M240" s="39" t="s">
        <v>2207</v>
      </c>
      <c r="N240" s="40">
        <v>0</v>
      </c>
      <c r="O240" s="40">
        <v>0</v>
      </c>
      <c r="P240" s="40">
        <v>0</v>
      </c>
      <c r="Q240" s="40">
        <v>0</v>
      </c>
      <c r="R240" s="40">
        <v>0</v>
      </c>
      <c r="S240" s="40">
        <v>0</v>
      </c>
      <c r="T240" s="40">
        <v>0</v>
      </c>
      <c r="U240" s="40">
        <v>0</v>
      </c>
      <c r="V240" s="40">
        <v>0</v>
      </c>
      <c r="W240" s="40">
        <v>0</v>
      </c>
      <c r="X240" s="40">
        <v>0</v>
      </c>
    </row>
    <row r="241" spans="1:24" ht="15.6" hidden="1" customHeight="1" outlineLevel="4" x14ac:dyDescent="0.25">
      <c r="J241" s="41" t="s">
        <v>2208</v>
      </c>
      <c r="N241" s="40">
        <f t="shared" ref="N241:X241" si="109">SUBTOTAL(9,N240:N240)</f>
        <v>0</v>
      </c>
      <c r="O241" s="40">
        <f t="shared" si="109"/>
        <v>0</v>
      </c>
      <c r="P241" s="40">
        <f t="shared" si="109"/>
        <v>0</v>
      </c>
      <c r="Q241" s="40">
        <f t="shared" si="109"/>
        <v>0</v>
      </c>
      <c r="R241" s="40">
        <f t="shared" si="109"/>
        <v>0</v>
      </c>
      <c r="S241" s="40">
        <f t="shared" si="109"/>
        <v>0</v>
      </c>
      <c r="T241" s="40">
        <f t="shared" si="109"/>
        <v>0</v>
      </c>
      <c r="U241" s="40">
        <f t="shared" si="109"/>
        <v>0</v>
      </c>
      <c r="V241" s="40">
        <f t="shared" si="109"/>
        <v>0</v>
      </c>
      <c r="W241" s="40">
        <f t="shared" si="109"/>
        <v>0</v>
      </c>
      <c r="X241" s="40">
        <f t="shared" si="109"/>
        <v>0</v>
      </c>
    </row>
    <row r="242" spans="1:24" ht="15.6" hidden="1" customHeight="1" outlineLevel="5" x14ac:dyDescent="0.25">
      <c r="A242" s="39" t="s">
        <v>1144</v>
      </c>
      <c r="B242" s="39" t="s">
        <v>2197</v>
      </c>
      <c r="C242" s="39" t="s">
        <v>1146</v>
      </c>
      <c r="D242" s="39" t="s">
        <v>1147</v>
      </c>
      <c r="E242" s="39" t="s">
        <v>1148</v>
      </c>
      <c r="F242" s="39" t="s">
        <v>2198</v>
      </c>
      <c r="G242" s="39" t="s">
        <v>1150</v>
      </c>
      <c r="H242" s="39" t="s">
        <v>2198</v>
      </c>
      <c r="I242" s="39" t="s">
        <v>2209</v>
      </c>
      <c r="J242" s="39" t="s">
        <v>2210</v>
      </c>
      <c r="K242" s="39" t="s">
        <v>2211</v>
      </c>
      <c r="L242" s="39" t="s">
        <v>2210</v>
      </c>
      <c r="M242" s="39" t="s">
        <v>2212</v>
      </c>
      <c r="N242" s="40">
        <v>646525.27</v>
      </c>
      <c r="O242" s="40">
        <v>646525.27</v>
      </c>
      <c r="P242" s="40">
        <v>646525.27</v>
      </c>
      <c r="Q242" s="40">
        <v>0</v>
      </c>
      <c r="R242" s="40">
        <v>646525.27</v>
      </c>
      <c r="S242" s="40">
        <v>0</v>
      </c>
      <c r="T242" s="40">
        <v>0</v>
      </c>
      <c r="U242" s="40">
        <v>0</v>
      </c>
      <c r="V242" s="40">
        <v>0</v>
      </c>
      <c r="W242" s="40">
        <v>646525.27</v>
      </c>
      <c r="X242" s="40">
        <v>0</v>
      </c>
    </row>
    <row r="243" spans="1:24" ht="15.6" hidden="1" customHeight="1" outlineLevel="4" x14ac:dyDescent="0.25">
      <c r="J243" s="41" t="s">
        <v>2213</v>
      </c>
      <c r="N243" s="40">
        <f t="shared" ref="N243:X243" si="110">SUBTOTAL(9,N242:N242)</f>
        <v>646525.27</v>
      </c>
      <c r="O243" s="40">
        <f t="shared" si="110"/>
        <v>646525.27</v>
      </c>
      <c r="P243" s="40">
        <f t="shared" si="110"/>
        <v>646525.27</v>
      </c>
      <c r="Q243" s="40">
        <f t="shared" si="110"/>
        <v>0</v>
      </c>
      <c r="R243" s="40">
        <f t="shared" si="110"/>
        <v>646525.27</v>
      </c>
      <c r="S243" s="40">
        <f t="shared" si="110"/>
        <v>0</v>
      </c>
      <c r="T243" s="40">
        <f t="shared" si="110"/>
        <v>0</v>
      </c>
      <c r="U243" s="40">
        <f t="shared" si="110"/>
        <v>0</v>
      </c>
      <c r="V243" s="40">
        <f t="shared" si="110"/>
        <v>0</v>
      </c>
      <c r="W243" s="40">
        <f t="shared" si="110"/>
        <v>646525.27</v>
      </c>
      <c r="X243" s="40">
        <f t="shared" si="110"/>
        <v>0</v>
      </c>
    </row>
    <row r="244" spans="1:24" ht="15.6" hidden="1" customHeight="1" outlineLevel="5" x14ac:dyDescent="0.25">
      <c r="A244" s="39" t="s">
        <v>1144</v>
      </c>
      <c r="B244" s="39" t="s">
        <v>2197</v>
      </c>
      <c r="C244" s="39" t="s">
        <v>1146</v>
      </c>
      <c r="D244" s="39" t="s">
        <v>1147</v>
      </c>
      <c r="E244" s="39" t="s">
        <v>1148</v>
      </c>
      <c r="F244" s="39" t="s">
        <v>2198</v>
      </c>
      <c r="G244" s="39" t="s">
        <v>1150</v>
      </c>
      <c r="H244" s="39" t="s">
        <v>2198</v>
      </c>
      <c r="I244" s="39" t="s">
        <v>2214</v>
      </c>
      <c r="J244" s="39" t="s">
        <v>2215</v>
      </c>
      <c r="K244" s="39" t="s">
        <v>2216</v>
      </c>
      <c r="L244" s="39" t="s">
        <v>2217</v>
      </c>
      <c r="M244" s="39" t="s">
        <v>2218</v>
      </c>
      <c r="N244" s="40">
        <v>701989.05</v>
      </c>
      <c r="O244" s="40">
        <v>701989.05</v>
      </c>
      <c r="P244" s="40">
        <v>701989.05</v>
      </c>
      <c r="Q244" s="40">
        <v>0</v>
      </c>
      <c r="R244" s="40">
        <v>701989.05</v>
      </c>
      <c r="S244" s="40">
        <v>0</v>
      </c>
      <c r="T244" s="40">
        <v>0</v>
      </c>
      <c r="U244" s="40">
        <v>0</v>
      </c>
      <c r="V244" s="40">
        <v>0</v>
      </c>
      <c r="W244" s="40">
        <v>701989.05</v>
      </c>
      <c r="X244" s="40">
        <v>0</v>
      </c>
    </row>
    <row r="245" spans="1:24" ht="15.6" hidden="1" customHeight="1" outlineLevel="4" x14ac:dyDescent="0.25">
      <c r="J245" s="41" t="s">
        <v>2219</v>
      </c>
      <c r="N245" s="40">
        <f t="shared" ref="N245:X245" si="111">SUBTOTAL(9,N244:N244)</f>
        <v>701989.05</v>
      </c>
      <c r="O245" s="40">
        <f t="shared" si="111"/>
        <v>701989.05</v>
      </c>
      <c r="P245" s="40">
        <f t="shared" si="111"/>
        <v>701989.05</v>
      </c>
      <c r="Q245" s="40">
        <f t="shared" si="111"/>
        <v>0</v>
      </c>
      <c r="R245" s="40">
        <f t="shared" si="111"/>
        <v>701989.05</v>
      </c>
      <c r="S245" s="40">
        <f t="shared" si="111"/>
        <v>0</v>
      </c>
      <c r="T245" s="40">
        <f t="shared" si="111"/>
        <v>0</v>
      </c>
      <c r="U245" s="40">
        <f t="shared" si="111"/>
        <v>0</v>
      </c>
      <c r="V245" s="40">
        <f t="shared" si="111"/>
        <v>0</v>
      </c>
      <c r="W245" s="40">
        <f t="shared" si="111"/>
        <v>701989.05</v>
      </c>
      <c r="X245" s="40">
        <f t="shared" si="111"/>
        <v>0</v>
      </c>
    </row>
    <row r="246" spans="1:24" ht="15.6" hidden="1" customHeight="1" outlineLevel="5" x14ac:dyDescent="0.25">
      <c r="A246" s="39" t="s">
        <v>1144</v>
      </c>
      <c r="B246" s="39" t="s">
        <v>2197</v>
      </c>
      <c r="C246" s="39" t="s">
        <v>1146</v>
      </c>
      <c r="D246" s="39" t="s">
        <v>1147</v>
      </c>
      <c r="E246" s="39" t="s">
        <v>1148</v>
      </c>
      <c r="F246" s="39" t="s">
        <v>2198</v>
      </c>
      <c r="G246" s="39" t="s">
        <v>1150</v>
      </c>
      <c r="H246" s="39" t="s">
        <v>2198</v>
      </c>
      <c r="I246" s="39" t="s">
        <v>2220</v>
      </c>
      <c r="J246" s="39" t="s">
        <v>2221</v>
      </c>
      <c r="K246" s="39" t="s">
        <v>2222</v>
      </c>
      <c r="L246" s="39" t="s">
        <v>2221</v>
      </c>
      <c r="M246" s="39" t="s">
        <v>2223</v>
      </c>
      <c r="N246" s="40">
        <v>0</v>
      </c>
      <c r="O246" s="40">
        <v>0</v>
      </c>
      <c r="P246" s="40">
        <v>0</v>
      </c>
      <c r="Q246" s="40">
        <v>0</v>
      </c>
      <c r="R246" s="40">
        <v>0</v>
      </c>
      <c r="S246" s="40">
        <v>0</v>
      </c>
      <c r="T246" s="40">
        <v>0</v>
      </c>
      <c r="U246" s="40">
        <v>0</v>
      </c>
      <c r="V246" s="40">
        <v>0</v>
      </c>
      <c r="W246" s="40">
        <v>0</v>
      </c>
      <c r="X246" s="40">
        <v>0</v>
      </c>
    </row>
    <row r="247" spans="1:24" ht="15.6" hidden="1" customHeight="1" outlineLevel="4" x14ac:dyDescent="0.25">
      <c r="J247" s="41" t="s">
        <v>2224</v>
      </c>
      <c r="N247" s="40">
        <f t="shared" ref="N247:X247" si="112">SUBTOTAL(9,N246:N246)</f>
        <v>0</v>
      </c>
      <c r="O247" s="40">
        <f t="shared" si="112"/>
        <v>0</v>
      </c>
      <c r="P247" s="40">
        <f t="shared" si="112"/>
        <v>0</v>
      </c>
      <c r="Q247" s="40">
        <f t="shared" si="112"/>
        <v>0</v>
      </c>
      <c r="R247" s="40">
        <f t="shared" si="112"/>
        <v>0</v>
      </c>
      <c r="S247" s="40">
        <f t="shared" si="112"/>
        <v>0</v>
      </c>
      <c r="T247" s="40">
        <f t="shared" si="112"/>
        <v>0</v>
      </c>
      <c r="U247" s="40">
        <f t="shared" si="112"/>
        <v>0</v>
      </c>
      <c r="V247" s="40">
        <f t="shared" si="112"/>
        <v>0</v>
      </c>
      <c r="W247" s="40">
        <f t="shared" si="112"/>
        <v>0</v>
      </c>
      <c r="X247" s="40">
        <f t="shared" si="112"/>
        <v>0</v>
      </c>
    </row>
    <row r="248" spans="1:24" ht="15.6" hidden="1" customHeight="1" outlineLevel="5" x14ac:dyDescent="0.25">
      <c r="A248" s="39" t="s">
        <v>1144</v>
      </c>
      <c r="B248" s="39" t="s">
        <v>2197</v>
      </c>
      <c r="C248" s="39" t="s">
        <v>1146</v>
      </c>
      <c r="D248" s="39" t="s">
        <v>1147</v>
      </c>
      <c r="E248" s="39" t="s">
        <v>1148</v>
      </c>
      <c r="F248" s="39" t="s">
        <v>2198</v>
      </c>
      <c r="G248" s="39" t="s">
        <v>1150</v>
      </c>
      <c r="H248" s="39" t="s">
        <v>2198</v>
      </c>
      <c r="I248" s="39" t="s">
        <v>2225</v>
      </c>
      <c r="J248" s="39" t="s">
        <v>2226</v>
      </c>
      <c r="K248" s="39" t="s">
        <v>2227</v>
      </c>
      <c r="L248" s="39" t="s">
        <v>2226</v>
      </c>
      <c r="M248" s="39" t="s">
        <v>2228</v>
      </c>
      <c r="N248" s="40">
        <v>18938.78</v>
      </c>
      <c r="O248" s="40">
        <v>18938.78</v>
      </c>
      <c r="P248" s="40">
        <v>18938.78</v>
      </c>
      <c r="Q248" s="40">
        <v>0</v>
      </c>
      <c r="R248" s="40">
        <v>18938.78</v>
      </c>
      <c r="S248" s="40">
        <v>0</v>
      </c>
      <c r="T248" s="40">
        <v>0</v>
      </c>
      <c r="U248" s="40">
        <v>0</v>
      </c>
      <c r="V248" s="40">
        <v>0</v>
      </c>
      <c r="W248" s="40">
        <v>18938.78</v>
      </c>
      <c r="X248" s="40">
        <v>0</v>
      </c>
    </row>
    <row r="249" spans="1:24" ht="15.6" hidden="1" customHeight="1" outlineLevel="4" x14ac:dyDescent="0.25">
      <c r="J249" s="41" t="s">
        <v>2229</v>
      </c>
      <c r="N249" s="40">
        <f t="shared" ref="N249:X249" si="113">SUBTOTAL(9,N248:N248)</f>
        <v>18938.78</v>
      </c>
      <c r="O249" s="40">
        <f t="shared" si="113"/>
        <v>18938.78</v>
      </c>
      <c r="P249" s="40">
        <f t="shared" si="113"/>
        <v>18938.78</v>
      </c>
      <c r="Q249" s="40">
        <f t="shared" si="113"/>
        <v>0</v>
      </c>
      <c r="R249" s="40">
        <f t="shared" si="113"/>
        <v>18938.78</v>
      </c>
      <c r="S249" s="40">
        <f t="shared" si="113"/>
        <v>0</v>
      </c>
      <c r="T249" s="40">
        <f t="shared" si="113"/>
        <v>0</v>
      </c>
      <c r="U249" s="40">
        <f t="shared" si="113"/>
        <v>0</v>
      </c>
      <c r="V249" s="40">
        <f t="shared" si="113"/>
        <v>0</v>
      </c>
      <c r="W249" s="40">
        <f t="shared" si="113"/>
        <v>18938.78</v>
      </c>
      <c r="X249" s="40">
        <f t="shared" si="113"/>
        <v>0</v>
      </c>
    </row>
    <row r="250" spans="1:24" ht="15.6" hidden="1" customHeight="1" outlineLevel="5" x14ac:dyDescent="0.25">
      <c r="A250" s="39" t="s">
        <v>1144</v>
      </c>
      <c r="B250" s="39" t="s">
        <v>2197</v>
      </c>
      <c r="C250" s="39" t="s">
        <v>1146</v>
      </c>
      <c r="D250" s="39" t="s">
        <v>1147</v>
      </c>
      <c r="E250" s="39" t="s">
        <v>1148</v>
      </c>
      <c r="F250" s="39" t="s">
        <v>2198</v>
      </c>
      <c r="G250" s="39" t="s">
        <v>1150</v>
      </c>
      <c r="H250" s="39" t="s">
        <v>2198</v>
      </c>
      <c r="I250" s="39" t="s">
        <v>2230</v>
      </c>
      <c r="J250" s="39" t="s">
        <v>2231</v>
      </c>
      <c r="K250" s="39" t="s">
        <v>2232</v>
      </c>
      <c r="L250" s="39" t="s">
        <v>2231</v>
      </c>
      <c r="M250" s="39" t="s">
        <v>2233</v>
      </c>
      <c r="N250" s="40">
        <v>0</v>
      </c>
      <c r="O250" s="40">
        <v>0</v>
      </c>
      <c r="P250" s="40">
        <v>0</v>
      </c>
      <c r="Q250" s="40">
        <v>0</v>
      </c>
      <c r="R250" s="40">
        <v>0</v>
      </c>
      <c r="S250" s="40">
        <v>6907.42</v>
      </c>
      <c r="T250" s="40">
        <v>0</v>
      </c>
      <c r="U250" s="40">
        <v>0</v>
      </c>
      <c r="V250" s="40">
        <v>6907.42</v>
      </c>
      <c r="W250" s="40">
        <v>0</v>
      </c>
      <c r="X250" s="40">
        <v>6907.42</v>
      </c>
    </row>
    <row r="251" spans="1:24" ht="15.6" hidden="1" customHeight="1" outlineLevel="4" x14ac:dyDescent="0.25">
      <c r="J251" s="41" t="s">
        <v>2234</v>
      </c>
      <c r="N251" s="40">
        <f t="shared" ref="N251:X251" si="114">SUBTOTAL(9,N250:N250)</f>
        <v>0</v>
      </c>
      <c r="O251" s="40">
        <f t="shared" si="114"/>
        <v>0</v>
      </c>
      <c r="P251" s="40">
        <f t="shared" si="114"/>
        <v>0</v>
      </c>
      <c r="Q251" s="40">
        <f t="shared" si="114"/>
        <v>0</v>
      </c>
      <c r="R251" s="40">
        <f t="shared" si="114"/>
        <v>0</v>
      </c>
      <c r="S251" s="40">
        <f t="shared" si="114"/>
        <v>6907.42</v>
      </c>
      <c r="T251" s="40">
        <f t="shared" si="114"/>
        <v>0</v>
      </c>
      <c r="U251" s="40">
        <f t="shared" si="114"/>
        <v>0</v>
      </c>
      <c r="V251" s="40">
        <f t="shared" si="114"/>
        <v>6907.42</v>
      </c>
      <c r="W251" s="40">
        <f t="shared" si="114"/>
        <v>0</v>
      </c>
      <c r="X251" s="40">
        <f t="shared" si="114"/>
        <v>6907.42</v>
      </c>
    </row>
    <row r="252" spans="1:24" ht="15.6" hidden="1" customHeight="1" outlineLevel="5" x14ac:dyDescent="0.25">
      <c r="A252" s="39" t="s">
        <v>1144</v>
      </c>
      <c r="B252" s="39" t="s">
        <v>2197</v>
      </c>
      <c r="C252" s="39" t="s">
        <v>1146</v>
      </c>
      <c r="D252" s="39" t="s">
        <v>1147</v>
      </c>
      <c r="E252" s="39" t="s">
        <v>1148</v>
      </c>
      <c r="F252" s="39" t="s">
        <v>2198</v>
      </c>
      <c r="G252" s="39" t="s">
        <v>1150</v>
      </c>
      <c r="H252" s="39" t="s">
        <v>2198</v>
      </c>
      <c r="I252" s="39" t="s">
        <v>2235</v>
      </c>
      <c r="J252" s="39" t="s">
        <v>2236</v>
      </c>
      <c r="K252" s="39" t="s">
        <v>2237</v>
      </c>
      <c r="L252" s="39" t="s">
        <v>2236</v>
      </c>
      <c r="M252" s="39" t="s">
        <v>2238</v>
      </c>
      <c r="N252" s="40">
        <v>31221706.800000001</v>
      </c>
      <c r="O252" s="40">
        <v>31184973.690000001</v>
      </c>
      <c r="P252" s="40">
        <v>31184973.690000001</v>
      </c>
      <c r="Q252" s="40">
        <v>7.2759576141834308E-12</v>
      </c>
      <c r="R252" s="40">
        <v>31221706.800000001</v>
      </c>
      <c r="S252" s="40">
        <v>0</v>
      </c>
      <c r="T252" s="40">
        <v>0</v>
      </c>
      <c r="U252" s="40">
        <v>0</v>
      </c>
      <c r="V252" s="40">
        <v>0</v>
      </c>
      <c r="W252" s="40">
        <v>31184973.690000001</v>
      </c>
      <c r="X252" s="40">
        <v>7.2759576141834308E-12</v>
      </c>
    </row>
    <row r="253" spans="1:24" ht="15.6" hidden="1" customHeight="1" outlineLevel="4" x14ac:dyDescent="0.25">
      <c r="J253" s="41" t="s">
        <v>2239</v>
      </c>
      <c r="N253" s="40">
        <f t="shared" ref="N253:X253" si="115">SUBTOTAL(9,N252:N252)</f>
        <v>31221706.800000001</v>
      </c>
      <c r="O253" s="40">
        <f t="shared" si="115"/>
        <v>31184973.690000001</v>
      </c>
      <c r="P253" s="40">
        <f t="shared" si="115"/>
        <v>31184973.690000001</v>
      </c>
      <c r="Q253" s="40">
        <f t="shared" si="115"/>
        <v>7.2759576141834308E-12</v>
      </c>
      <c r="R253" s="40">
        <f t="shared" si="115"/>
        <v>31221706.800000001</v>
      </c>
      <c r="S253" s="40">
        <f t="shared" si="115"/>
        <v>0</v>
      </c>
      <c r="T253" s="40">
        <f t="shared" si="115"/>
        <v>0</v>
      </c>
      <c r="U253" s="40">
        <f t="shared" si="115"/>
        <v>0</v>
      </c>
      <c r="V253" s="40">
        <f t="shared" si="115"/>
        <v>0</v>
      </c>
      <c r="W253" s="40">
        <f t="shared" si="115"/>
        <v>31184973.690000001</v>
      </c>
      <c r="X253" s="40">
        <f t="shared" si="115"/>
        <v>7.2759576141834308E-12</v>
      </c>
    </row>
    <row r="254" spans="1:24" ht="15.6" hidden="1" customHeight="1" outlineLevel="5" x14ac:dyDescent="0.25">
      <c r="A254" s="39" t="s">
        <v>1144</v>
      </c>
      <c r="B254" s="39" t="s">
        <v>2197</v>
      </c>
      <c r="C254" s="39" t="s">
        <v>1146</v>
      </c>
      <c r="D254" s="39" t="s">
        <v>1147</v>
      </c>
      <c r="E254" s="39" t="s">
        <v>1148</v>
      </c>
      <c r="F254" s="39" t="s">
        <v>2198</v>
      </c>
      <c r="G254" s="39" t="s">
        <v>1150</v>
      </c>
      <c r="H254" s="39" t="s">
        <v>2198</v>
      </c>
      <c r="I254" s="39" t="s">
        <v>2240</v>
      </c>
      <c r="J254" s="39" t="s">
        <v>2241</v>
      </c>
      <c r="K254" s="39" t="s">
        <v>2242</v>
      </c>
      <c r="L254" s="39" t="s">
        <v>2241</v>
      </c>
      <c r="M254" s="39" t="s">
        <v>2243</v>
      </c>
      <c r="N254" s="40">
        <v>0</v>
      </c>
      <c r="O254" s="40">
        <v>0</v>
      </c>
      <c r="P254" s="40">
        <v>0</v>
      </c>
      <c r="Q254" s="40">
        <v>0</v>
      </c>
      <c r="R254" s="40">
        <v>0</v>
      </c>
      <c r="S254" s="40">
        <v>20564.330000000002</v>
      </c>
      <c r="T254" s="40">
        <v>0</v>
      </c>
      <c r="U254" s="40">
        <v>0</v>
      </c>
      <c r="V254" s="40">
        <v>20564.330000000002</v>
      </c>
      <c r="W254" s="40">
        <v>0</v>
      </c>
      <c r="X254" s="40">
        <v>20564.330000000002</v>
      </c>
    </row>
    <row r="255" spans="1:24" ht="15.6" hidden="1" customHeight="1" outlineLevel="4" x14ac:dyDescent="0.25">
      <c r="J255" s="41" t="s">
        <v>2244</v>
      </c>
      <c r="N255" s="40">
        <f t="shared" ref="N255:X255" si="116">SUBTOTAL(9,N254:N254)</f>
        <v>0</v>
      </c>
      <c r="O255" s="40">
        <f t="shared" si="116"/>
        <v>0</v>
      </c>
      <c r="P255" s="40">
        <f t="shared" si="116"/>
        <v>0</v>
      </c>
      <c r="Q255" s="40">
        <f t="shared" si="116"/>
        <v>0</v>
      </c>
      <c r="R255" s="40">
        <f t="shared" si="116"/>
        <v>0</v>
      </c>
      <c r="S255" s="40">
        <f t="shared" si="116"/>
        <v>20564.330000000002</v>
      </c>
      <c r="T255" s="40">
        <f t="shared" si="116"/>
        <v>0</v>
      </c>
      <c r="U255" s="40">
        <f t="shared" si="116"/>
        <v>0</v>
      </c>
      <c r="V255" s="40">
        <f t="shared" si="116"/>
        <v>20564.330000000002</v>
      </c>
      <c r="W255" s="40">
        <f t="shared" si="116"/>
        <v>0</v>
      </c>
      <c r="X255" s="40">
        <f t="shared" si="116"/>
        <v>20564.330000000002</v>
      </c>
    </row>
    <row r="256" spans="1:24" ht="15.6" hidden="1" customHeight="1" outlineLevel="5" x14ac:dyDescent="0.25">
      <c r="A256" s="39" t="s">
        <v>1144</v>
      </c>
      <c r="B256" s="39" t="s">
        <v>2197</v>
      </c>
      <c r="C256" s="39" t="s">
        <v>1146</v>
      </c>
      <c r="D256" s="39" t="s">
        <v>1147</v>
      </c>
      <c r="E256" s="39" t="s">
        <v>1148</v>
      </c>
      <c r="F256" s="39" t="s">
        <v>2198</v>
      </c>
      <c r="G256" s="39" t="s">
        <v>1150</v>
      </c>
      <c r="H256" s="39" t="s">
        <v>2198</v>
      </c>
      <c r="I256" s="39" t="s">
        <v>2245</v>
      </c>
      <c r="J256" s="39" t="s">
        <v>2246</v>
      </c>
      <c r="K256" s="39" t="s">
        <v>2247</v>
      </c>
      <c r="L256" s="39" t="s">
        <v>2246</v>
      </c>
      <c r="M256" s="39" t="s">
        <v>2248</v>
      </c>
      <c r="N256" s="40">
        <v>315822.34999999998</v>
      </c>
      <c r="O256" s="40">
        <v>315822.34999999998</v>
      </c>
      <c r="P256" s="40">
        <v>315822.34999999998</v>
      </c>
      <c r="Q256" s="40">
        <v>0</v>
      </c>
      <c r="R256" s="40">
        <v>315822.34999999998</v>
      </c>
      <c r="S256" s="40">
        <v>0</v>
      </c>
      <c r="T256" s="40">
        <v>0</v>
      </c>
      <c r="U256" s="40">
        <v>0</v>
      </c>
      <c r="V256" s="40">
        <v>0</v>
      </c>
      <c r="W256" s="40">
        <v>315822.34999999998</v>
      </c>
      <c r="X256" s="40">
        <v>0</v>
      </c>
    </row>
    <row r="257" spans="1:24" ht="15.6" hidden="1" customHeight="1" outlineLevel="4" x14ac:dyDescent="0.25">
      <c r="J257" s="41" t="s">
        <v>2249</v>
      </c>
      <c r="N257" s="40">
        <f t="shared" ref="N257:X257" si="117">SUBTOTAL(9,N256:N256)</f>
        <v>315822.34999999998</v>
      </c>
      <c r="O257" s="40">
        <f t="shared" si="117"/>
        <v>315822.34999999998</v>
      </c>
      <c r="P257" s="40">
        <f t="shared" si="117"/>
        <v>315822.34999999998</v>
      </c>
      <c r="Q257" s="40">
        <f t="shared" si="117"/>
        <v>0</v>
      </c>
      <c r="R257" s="40">
        <f t="shared" si="117"/>
        <v>315822.34999999998</v>
      </c>
      <c r="S257" s="40">
        <f t="shared" si="117"/>
        <v>0</v>
      </c>
      <c r="T257" s="40">
        <f t="shared" si="117"/>
        <v>0</v>
      </c>
      <c r="U257" s="40">
        <f t="shared" si="117"/>
        <v>0</v>
      </c>
      <c r="V257" s="40">
        <f t="shared" si="117"/>
        <v>0</v>
      </c>
      <c r="W257" s="40">
        <f t="shared" si="117"/>
        <v>315822.34999999998</v>
      </c>
      <c r="X257" s="40">
        <f t="shared" si="117"/>
        <v>0</v>
      </c>
    </row>
    <row r="258" spans="1:24" ht="15.6" hidden="1" customHeight="1" outlineLevel="5" x14ac:dyDescent="0.25">
      <c r="A258" s="39" t="s">
        <v>1144</v>
      </c>
      <c r="B258" s="39" t="s">
        <v>2197</v>
      </c>
      <c r="C258" s="39" t="s">
        <v>1146</v>
      </c>
      <c r="D258" s="39" t="s">
        <v>1147</v>
      </c>
      <c r="E258" s="39" t="s">
        <v>1148</v>
      </c>
      <c r="F258" s="39" t="s">
        <v>2198</v>
      </c>
      <c r="G258" s="39" t="s">
        <v>1150</v>
      </c>
      <c r="H258" s="39" t="s">
        <v>2198</v>
      </c>
      <c r="I258" s="39" t="s">
        <v>2250</v>
      </c>
      <c r="J258" s="39" t="s">
        <v>2251</v>
      </c>
      <c r="K258" s="39" t="s">
        <v>2252</v>
      </c>
      <c r="L258" s="39" t="s">
        <v>2251</v>
      </c>
      <c r="M258" s="39" t="s">
        <v>2253</v>
      </c>
      <c r="N258" s="40">
        <v>0</v>
      </c>
      <c r="O258" s="40">
        <v>0</v>
      </c>
      <c r="P258" s="40">
        <v>0</v>
      </c>
      <c r="Q258" s="40">
        <v>0</v>
      </c>
      <c r="R258" s="40">
        <v>0</v>
      </c>
      <c r="S258" s="40">
        <v>0</v>
      </c>
      <c r="T258" s="40">
        <v>0</v>
      </c>
      <c r="U258" s="40">
        <v>0</v>
      </c>
      <c r="V258" s="40">
        <v>0</v>
      </c>
      <c r="W258" s="40">
        <v>0</v>
      </c>
      <c r="X258" s="40">
        <v>0</v>
      </c>
    </row>
    <row r="259" spans="1:24" ht="15.6" hidden="1" customHeight="1" outlineLevel="4" x14ac:dyDescent="0.25">
      <c r="J259" s="41" t="s">
        <v>2254</v>
      </c>
      <c r="N259" s="40">
        <f t="shared" ref="N259:X259" si="118">SUBTOTAL(9,N258:N258)</f>
        <v>0</v>
      </c>
      <c r="O259" s="40">
        <f t="shared" si="118"/>
        <v>0</v>
      </c>
      <c r="P259" s="40">
        <f t="shared" si="118"/>
        <v>0</v>
      </c>
      <c r="Q259" s="40">
        <f t="shared" si="118"/>
        <v>0</v>
      </c>
      <c r="R259" s="40">
        <f t="shared" si="118"/>
        <v>0</v>
      </c>
      <c r="S259" s="40">
        <f t="shared" si="118"/>
        <v>0</v>
      </c>
      <c r="T259" s="40">
        <f t="shared" si="118"/>
        <v>0</v>
      </c>
      <c r="U259" s="40">
        <f t="shared" si="118"/>
        <v>0</v>
      </c>
      <c r="V259" s="40">
        <f t="shared" si="118"/>
        <v>0</v>
      </c>
      <c r="W259" s="40">
        <f t="shared" si="118"/>
        <v>0</v>
      </c>
      <c r="X259" s="40">
        <f t="shared" si="118"/>
        <v>0</v>
      </c>
    </row>
    <row r="260" spans="1:24" ht="15.6" hidden="1" customHeight="1" outlineLevel="3" x14ac:dyDescent="0.25">
      <c r="H260" s="41" t="s">
        <v>2255</v>
      </c>
      <c r="N260" s="40">
        <f t="shared" ref="N260:X260" si="119">SUBTOTAL(9,N238:N258)</f>
        <v>48602280.399999999</v>
      </c>
      <c r="O260" s="40">
        <f t="shared" si="119"/>
        <v>48564646.690000005</v>
      </c>
      <c r="P260" s="40">
        <f t="shared" si="119"/>
        <v>48529068.07</v>
      </c>
      <c r="Q260" s="40">
        <f t="shared" si="119"/>
        <v>35578.62000000001</v>
      </c>
      <c r="R260" s="40">
        <f t="shared" si="119"/>
        <v>48602280.399999999</v>
      </c>
      <c r="S260" s="40">
        <f t="shared" si="119"/>
        <v>27471.75</v>
      </c>
      <c r="T260" s="40">
        <f t="shared" si="119"/>
        <v>0</v>
      </c>
      <c r="U260" s="40">
        <f t="shared" si="119"/>
        <v>0</v>
      </c>
      <c r="V260" s="40">
        <f t="shared" si="119"/>
        <v>27471.75</v>
      </c>
      <c r="W260" s="40">
        <f t="shared" si="119"/>
        <v>48529068.07</v>
      </c>
      <c r="X260" s="40">
        <f t="shared" si="119"/>
        <v>63050.37000000001</v>
      </c>
    </row>
    <row r="261" spans="1:24" ht="15.6" hidden="1" customHeight="1" outlineLevel="2" x14ac:dyDescent="0.25">
      <c r="F261" s="41" t="s">
        <v>2255</v>
      </c>
      <c r="N261" s="40">
        <f t="shared" ref="N261:X261" si="120">SUBTOTAL(9,N238:N258)</f>
        <v>48602280.399999999</v>
      </c>
      <c r="O261" s="40">
        <f t="shared" si="120"/>
        <v>48564646.690000005</v>
      </c>
      <c r="P261" s="40">
        <f t="shared" si="120"/>
        <v>48529068.07</v>
      </c>
      <c r="Q261" s="40">
        <f t="shared" si="120"/>
        <v>35578.62000000001</v>
      </c>
      <c r="R261" s="40">
        <f t="shared" si="120"/>
        <v>48602280.399999999</v>
      </c>
      <c r="S261" s="40">
        <f t="shared" si="120"/>
        <v>27471.75</v>
      </c>
      <c r="T261" s="40">
        <f t="shared" si="120"/>
        <v>0</v>
      </c>
      <c r="U261" s="40">
        <f t="shared" si="120"/>
        <v>0</v>
      </c>
      <c r="V261" s="40">
        <f t="shared" si="120"/>
        <v>27471.75</v>
      </c>
      <c r="W261" s="40">
        <f t="shared" si="120"/>
        <v>48529068.07</v>
      </c>
      <c r="X261" s="40">
        <f t="shared" si="120"/>
        <v>63050.37000000001</v>
      </c>
    </row>
    <row r="262" spans="1:24" ht="15.6" hidden="1" customHeight="1" outlineLevel="1" x14ac:dyDescent="0.25">
      <c r="D262" s="41" t="s">
        <v>1283</v>
      </c>
      <c r="N262" s="40">
        <f t="shared" ref="N262:X262" si="121">SUBTOTAL(9,N238:N258)</f>
        <v>48602280.399999999</v>
      </c>
      <c r="O262" s="40">
        <f t="shared" si="121"/>
        <v>48564646.690000005</v>
      </c>
      <c r="P262" s="40">
        <f t="shared" si="121"/>
        <v>48529068.07</v>
      </c>
      <c r="Q262" s="40">
        <f t="shared" si="121"/>
        <v>35578.62000000001</v>
      </c>
      <c r="R262" s="40">
        <f t="shared" si="121"/>
        <v>48602280.399999999</v>
      </c>
      <c r="S262" s="40">
        <f t="shared" si="121"/>
        <v>27471.75</v>
      </c>
      <c r="T262" s="40">
        <f t="shared" si="121"/>
        <v>0</v>
      </c>
      <c r="U262" s="40">
        <f t="shared" si="121"/>
        <v>0</v>
      </c>
      <c r="V262" s="40">
        <f t="shared" si="121"/>
        <v>27471.75</v>
      </c>
      <c r="W262" s="40">
        <f t="shared" si="121"/>
        <v>48529068.07</v>
      </c>
      <c r="X262" s="40">
        <f t="shared" si="121"/>
        <v>63050.37000000001</v>
      </c>
    </row>
    <row r="263" spans="1:24" ht="15.6" hidden="1" customHeight="1" outlineLevel="5" x14ac:dyDescent="0.25">
      <c r="A263" s="39" t="s">
        <v>1216</v>
      </c>
      <c r="B263" s="39" t="s">
        <v>2197</v>
      </c>
      <c r="C263" s="39" t="s">
        <v>1146</v>
      </c>
      <c r="D263" s="39" t="s">
        <v>1217</v>
      </c>
      <c r="E263" s="39" t="s">
        <v>1218</v>
      </c>
      <c r="F263" s="39" t="s">
        <v>2256</v>
      </c>
      <c r="G263" s="39" t="s">
        <v>1220</v>
      </c>
      <c r="H263" s="39" t="s">
        <v>2256</v>
      </c>
      <c r="I263" s="39" t="s">
        <v>2257</v>
      </c>
      <c r="J263" s="39" t="s">
        <v>2258</v>
      </c>
      <c r="K263" s="39" t="s">
        <v>2259</v>
      </c>
      <c r="L263" s="39" t="s">
        <v>2260</v>
      </c>
      <c r="M263" s="39" t="s">
        <v>2261</v>
      </c>
      <c r="N263" s="40">
        <v>14945675.99</v>
      </c>
      <c r="O263" s="40">
        <v>14756902.51</v>
      </c>
      <c r="P263" s="40">
        <v>14756902.51</v>
      </c>
      <c r="Q263" s="40">
        <v>9.3132257461547893E-10</v>
      </c>
      <c r="R263" s="40">
        <v>14945675.99</v>
      </c>
      <c r="S263" s="40">
        <v>0</v>
      </c>
      <c r="T263" s="40">
        <v>0</v>
      </c>
      <c r="U263" s="40">
        <v>0</v>
      </c>
      <c r="V263" s="40">
        <v>0</v>
      </c>
      <c r="W263" s="40">
        <v>14756902.51</v>
      </c>
      <c r="X263" s="40">
        <v>9.3132257461547893E-10</v>
      </c>
    </row>
    <row r="264" spans="1:24" ht="15.6" hidden="1" customHeight="1" outlineLevel="5" x14ac:dyDescent="0.25">
      <c r="A264" s="39" t="s">
        <v>1216</v>
      </c>
      <c r="B264" s="39" t="s">
        <v>2197</v>
      </c>
      <c r="C264" s="39" t="s">
        <v>1146</v>
      </c>
      <c r="D264" s="39" t="s">
        <v>1217</v>
      </c>
      <c r="E264" s="39" t="s">
        <v>1218</v>
      </c>
      <c r="F264" s="39" t="s">
        <v>2256</v>
      </c>
      <c r="G264" s="39" t="s">
        <v>1220</v>
      </c>
      <c r="H264" s="39" t="s">
        <v>2256</v>
      </c>
      <c r="I264" s="39" t="s">
        <v>2257</v>
      </c>
      <c r="J264" s="39" t="s">
        <v>2258</v>
      </c>
      <c r="K264" s="39" t="s">
        <v>2262</v>
      </c>
      <c r="L264" s="39" t="s">
        <v>2263</v>
      </c>
      <c r="M264" s="39" t="s">
        <v>2264</v>
      </c>
      <c r="N264" s="40">
        <v>153904.14000000001</v>
      </c>
      <c r="O264" s="40">
        <v>146459.09</v>
      </c>
      <c r="P264" s="40">
        <v>146459.09</v>
      </c>
      <c r="Q264" s="40">
        <v>0</v>
      </c>
      <c r="R264" s="40">
        <v>153904.14000000001</v>
      </c>
      <c r="S264" s="40">
        <v>271.42</v>
      </c>
      <c r="T264" s="40">
        <v>0</v>
      </c>
      <c r="U264" s="40">
        <v>271.42</v>
      </c>
      <c r="V264" s="40">
        <v>0</v>
      </c>
      <c r="W264" s="40">
        <v>146730.51</v>
      </c>
      <c r="X264" s="40">
        <v>0</v>
      </c>
    </row>
    <row r="265" spans="1:24" ht="15.6" hidden="1" customHeight="1" outlineLevel="4" x14ac:dyDescent="0.25">
      <c r="J265" s="41" t="s">
        <v>2265</v>
      </c>
      <c r="N265" s="40">
        <f t="shared" ref="N265:X265" si="122">SUBTOTAL(9,N263:N264)</f>
        <v>15099580.130000001</v>
      </c>
      <c r="O265" s="40">
        <f t="shared" si="122"/>
        <v>14903361.6</v>
      </c>
      <c r="P265" s="40">
        <f t="shared" si="122"/>
        <v>14903361.6</v>
      </c>
      <c r="Q265" s="40">
        <f t="shared" si="122"/>
        <v>9.3132257461547893E-10</v>
      </c>
      <c r="R265" s="40">
        <f t="shared" si="122"/>
        <v>15099580.130000001</v>
      </c>
      <c r="S265" s="40">
        <f t="shared" si="122"/>
        <v>271.42</v>
      </c>
      <c r="T265" s="40">
        <f t="shared" si="122"/>
        <v>0</v>
      </c>
      <c r="U265" s="40">
        <f t="shared" si="122"/>
        <v>271.42</v>
      </c>
      <c r="V265" s="40">
        <f t="shared" si="122"/>
        <v>0</v>
      </c>
      <c r="W265" s="40">
        <f t="shared" si="122"/>
        <v>14903633.02</v>
      </c>
      <c r="X265" s="40">
        <f t="shared" si="122"/>
        <v>9.3132257461547893E-10</v>
      </c>
    </row>
    <row r="266" spans="1:24" ht="15.6" hidden="1" customHeight="1" outlineLevel="5" x14ac:dyDescent="0.25">
      <c r="A266" s="39" t="s">
        <v>1216</v>
      </c>
      <c r="B266" s="39" t="s">
        <v>2197</v>
      </c>
      <c r="C266" s="39" t="s">
        <v>1146</v>
      </c>
      <c r="D266" s="39" t="s">
        <v>1217</v>
      </c>
      <c r="E266" s="39" t="s">
        <v>1218</v>
      </c>
      <c r="F266" s="39" t="s">
        <v>2256</v>
      </c>
      <c r="G266" s="39" t="s">
        <v>1220</v>
      </c>
      <c r="H266" s="39" t="s">
        <v>2256</v>
      </c>
      <c r="I266" s="39" t="s">
        <v>2266</v>
      </c>
      <c r="J266" s="39" t="s">
        <v>2267</v>
      </c>
      <c r="K266" s="39" t="s">
        <v>2268</v>
      </c>
      <c r="L266" s="39" t="s">
        <v>2267</v>
      </c>
      <c r="M266" s="39" t="s">
        <v>2269</v>
      </c>
      <c r="N266" s="40">
        <v>0</v>
      </c>
      <c r="O266" s="40">
        <v>0</v>
      </c>
      <c r="P266" s="40">
        <v>0</v>
      </c>
      <c r="Q266" s="40">
        <v>0</v>
      </c>
      <c r="R266" s="40">
        <v>0</v>
      </c>
      <c r="S266" s="40">
        <v>0</v>
      </c>
      <c r="T266" s="40">
        <v>0</v>
      </c>
      <c r="U266" s="40">
        <v>0</v>
      </c>
      <c r="V266" s="40">
        <v>0</v>
      </c>
      <c r="W266" s="40">
        <v>0</v>
      </c>
      <c r="X266" s="40">
        <v>0</v>
      </c>
    </row>
    <row r="267" spans="1:24" ht="15.6" hidden="1" customHeight="1" outlineLevel="5" x14ac:dyDescent="0.25">
      <c r="A267" s="39" t="s">
        <v>1216</v>
      </c>
      <c r="B267" s="39" t="s">
        <v>2197</v>
      </c>
      <c r="C267" s="39" t="s">
        <v>1146</v>
      </c>
      <c r="D267" s="39" t="s">
        <v>1217</v>
      </c>
      <c r="E267" s="39" t="s">
        <v>1218</v>
      </c>
      <c r="F267" s="39" t="s">
        <v>2256</v>
      </c>
      <c r="G267" s="39" t="s">
        <v>1220</v>
      </c>
      <c r="H267" s="39" t="s">
        <v>2256</v>
      </c>
      <c r="I267" s="39" t="s">
        <v>2266</v>
      </c>
      <c r="J267" s="39" t="s">
        <v>2267</v>
      </c>
      <c r="K267" s="39" t="s">
        <v>2270</v>
      </c>
      <c r="L267" s="39" t="s">
        <v>2271</v>
      </c>
      <c r="M267" s="39" t="s">
        <v>2272</v>
      </c>
      <c r="N267" s="40">
        <v>178204.07</v>
      </c>
      <c r="O267" s="40">
        <v>178204.07</v>
      </c>
      <c r="P267" s="40">
        <v>148928.54999999999</v>
      </c>
      <c r="Q267" s="40">
        <v>29275.52</v>
      </c>
      <c r="R267" s="40">
        <v>178204.07</v>
      </c>
      <c r="S267" s="40">
        <v>7933.22</v>
      </c>
      <c r="T267" s="40">
        <v>0</v>
      </c>
      <c r="U267" s="40">
        <v>0</v>
      </c>
      <c r="V267" s="40">
        <v>7933.22</v>
      </c>
      <c r="W267" s="40">
        <v>148928.54999999999</v>
      </c>
      <c r="X267" s="40">
        <v>37208.74</v>
      </c>
    </row>
    <row r="268" spans="1:24" ht="15.6" hidden="1" customHeight="1" outlineLevel="5" x14ac:dyDescent="0.25">
      <c r="A268" s="39" t="s">
        <v>1216</v>
      </c>
      <c r="B268" s="39" t="s">
        <v>2197</v>
      </c>
      <c r="C268" s="39" t="s">
        <v>1146</v>
      </c>
      <c r="D268" s="39" t="s">
        <v>1217</v>
      </c>
      <c r="E268" s="39" t="s">
        <v>1218</v>
      </c>
      <c r="F268" s="39" t="s">
        <v>2256</v>
      </c>
      <c r="G268" s="39" t="s">
        <v>1220</v>
      </c>
      <c r="H268" s="39" t="s">
        <v>2256</v>
      </c>
      <c r="I268" s="39" t="s">
        <v>2266</v>
      </c>
      <c r="J268" s="39" t="s">
        <v>2267</v>
      </c>
      <c r="K268" s="39" t="s">
        <v>2273</v>
      </c>
      <c r="L268" s="39" t="s">
        <v>2274</v>
      </c>
      <c r="M268" s="39" t="s">
        <v>2275</v>
      </c>
      <c r="N268" s="40">
        <v>260610.84</v>
      </c>
      <c r="O268" s="40">
        <v>259943.46</v>
      </c>
      <c r="P268" s="40">
        <v>259943.46</v>
      </c>
      <c r="Q268" s="40">
        <v>0</v>
      </c>
      <c r="R268" s="40">
        <v>260610.84</v>
      </c>
      <c r="S268" s="40">
        <v>0</v>
      </c>
      <c r="T268" s="40">
        <v>0</v>
      </c>
      <c r="U268" s="40">
        <v>0</v>
      </c>
      <c r="V268" s="40">
        <v>0</v>
      </c>
      <c r="W268" s="40">
        <v>259943.46</v>
      </c>
      <c r="X268" s="40">
        <v>0</v>
      </c>
    </row>
    <row r="269" spans="1:24" ht="15.6" hidden="1" customHeight="1" outlineLevel="4" x14ac:dyDescent="0.25">
      <c r="J269" s="41" t="s">
        <v>2276</v>
      </c>
      <c r="N269" s="40">
        <f t="shared" ref="N269:X269" si="123">SUBTOTAL(9,N266:N268)</f>
        <v>438814.91000000003</v>
      </c>
      <c r="O269" s="40">
        <f t="shared" si="123"/>
        <v>438147.53</v>
      </c>
      <c r="P269" s="40">
        <f t="shared" si="123"/>
        <v>408872.01</v>
      </c>
      <c r="Q269" s="40">
        <f t="shared" si="123"/>
        <v>29275.52</v>
      </c>
      <c r="R269" s="40">
        <f t="shared" si="123"/>
        <v>438814.91000000003</v>
      </c>
      <c r="S269" s="40">
        <f t="shared" si="123"/>
        <v>7933.22</v>
      </c>
      <c r="T269" s="40">
        <f t="shared" si="123"/>
        <v>0</v>
      </c>
      <c r="U269" s="40">
        <f t="shared" si="123"/>
        <v>0</v>
      </c>
      <c r="V269" s="40">
        <f t="shared" si="123"/>
        <v>7933.22</v>
      </c>
      <c r="W269" s="40">
        <f t="shared" si="123"/>
        <v>408872.01</v>
      </c>
      <c r="X269" s="40">
        <f t="shared" si="123"/>
        <v>37208.74</v>
      </c>
    </row>
    <row r="270" spans="1:24" ht="15.6" hidden="1" customHeight="1" outlineLevel="5" x14ac:dyDescent="0.25">
      <c r="A270" s="39" t="s">
        <v>1216</v>
      </c>
      <c r="B270" s="39" t="s">
        <v>2197</v>
      </c>
      <c r="C270" s="39" t="s">
        <v>1146</v>
      </c>
      <c r="D270" s="39" t="s">
        <v>1217</v>
      </c>
      <c r="E270" s="39" t="s">
        <v>1218</v>
      </c>
      <c r="F270" s="39" t="s">
        <v>2256</v>
      </c>
      <c r="G270" s="39" t="s">
        <v>1220</v>
      </c>
      <c r="H270" s="39" t="s">
        <v>2256</v>
      </c>
      <c r="I270" s="39" t="s">
        <v>2277</v>
      </c>
      <c r="J270" s="39" t="s">
        <v>2278</v>
      </c>
      <c r="K270" s="39" t="s">
        <v>2279</v>
      </c>
      <c r="L270" s="39" t="s">
        <v>2278</v>
      </c>
      <c r="M270" s="39" t="s">
        <v>2280</v>
      </c>
      <c r="N270" s="40">
        <v>41133656.130000003</v>
      </c>
      <c r="O270" s="40">
        <v>40891684.579999998</v>
      </c>
      <c r="P270" s="40">
        <v>40869384.18</v>
      </c>
      <c r="Q270" s="40">
        <v>22300.399999996</v>
      </c>
      <c r="R270" s="40">
        <v>41133656.130000003</v>
      </c>
      <c r="S270" s="40">
        <v>20947.650000000001</v>
      </c>
      <c r="T270" s="40">
        <v>0</v>
      </c>
      <c r="U270" s="40">
        <v>20947.650000000001</v>
      </c>
      <c r="V270" s="40">
        <v>0</v>
      </c>
      <c r="W270" s="40">
        <v>40890331.829999998</v>
      </c>
      <c r="X270" s="40">
        <v>22300.399999996</v>
      </c>
    </row>
    <row r="271" spans="1:24" ht="15.6" hidden="1" customHeight="1" outlineLevel="4" x14ac:dyDescent="0.25">
      <c r="J271" s="41" t="s">
        <v>2281</v>
      </c>
      <c r="N271" s="40">
        <f t="shared" ref="N271:X271" si="124">SUBTOTAL(9,N270:N270)</f>
        <v>41133656.130000003</v>
      </c>
      <c r="O271" s="40">
        <f t="shared" si="124"/>
        <v>40891684.579999998</v>
      </c>
      <c r="P271" s="40">
        <f t="shared" si="124"/>
        <v>40869384.18</v>
      </c>
      <c r="Q271" s="40">
        <f t="shared" si="124"/>
        <v>22300.399999996</v>
      </c>
      <c r="R271" s="40">
        <f t="shared" si="124"/>
        <v>41133656.130000003</v>
      </c>
      <c r="S271" s="40">
        <f t="shared" si="124"/>
        <v>20947.650000000001</v>
      </c>
      <c r="T271" s="40">
        <f t="shared" si="124"/>
        <v>0</v>
      </c>
      <c r="U271" s="40">
        <f t="shared" si="124"/>
        <v>20947.650000000001</v>
      </c>
      <c r="V271" s="40">
        <f t="shared" si="124"/>
        <v>0</v>
      </c>
      <c r="W271" s="40">
        <f t="shared" si="124"/>
        <v>40890331.829999998</v>
      </c>
      <c r="X271" s="40">
        <f t="shared" si="124"/>
        <v>22300.399999996</v>
      </c>
    </row>
    <row r="272" spans="1:24" ht="15.6" hidden="1" customHeight="1" outlineLevel="5" x14ac:dyDescent="0.25">
      <c r="A272" s="39" t="s">
        <v>1216</v>
      </c>
      <c r="B272" s="39" t="s">
        <v>2197</v>
      </c>
      <c r="C272" s="39" t="s">
        <v>1146</v>
      </c>
      <c r="D272" s="39" t="s">
        <v>1217</v>
      </c>
      <c r="E272" s="39" t="s">
        <v>1218</v>
      </c>
      <c r="F272" s="39" t="s">
        <v>2256</v>
      </c>
      <c r="G272" s="39" t="s">
        <v>1220</v>
      </c>
      <c r="H272" s="39" t="s">
        <v>2256</v>
      </c>
      <c r="I272" s="39" t="s">
        <v>2282</v>
      </c>
      <c r="J272" s="39" t="s">
        <v>2283</v>
      </c>
      <c r="K272" s="39" t="s">
        <v>2284</v>
      </c>
      <c r="L272" s="39" t="s">
        <v>2283</v>
      </c>
      <c r="M272" s="39" t="s">
        <v>2285</v>
      </c>
      <c r="N272" s="40">
        <v>11887543.560000001</v>
      </c>
      <c r="O272" s="40">
        <v>11873570.73</v>
      </c>
      <c r="P272" s="40">
        <v>11873570.73</v>
      </c>
      <c r="Q272" s="40">
        <v>-9.2086338554509005E-10</v>
      </c>
      <c r="R272" s="40">
        <v>11887543.560000001</v>
      </c>
      <c r="S272" s="40">
        <v>0</v>
      </c>
      <c r="T272" s="40">
        <v>0</v>
      </c>
      <c r="U272" s="40">
        <v>0</v>
      </c>
      <c r="V272" s="40">
        <v>0</v>
      </c>
      <c r="W272" s="40">
        <v>11873570.73</v>
      </c>
      <c r="X272" s="40">
        <v>-9.2086338554509005E-10</v>
      </c>
    </row>
    <row r="273" spans="1:24" ht="15.6" hidden="1" customHeight="1" outlineLevel="4" x14ac:dyDescent="0.25">
      <c r="J273" s="41" t="s">
        <v>2286</v>
      </c>
      <c r="N273" s="40">
        <f t="shared" ref="N273:X273" si="125">SUBTOTAL(9,N272:N272)</f>
        <v>11887543.560000001</v>
      </c>
      <c r="O273" s="40">
        <f t="shared" si="125"/>
        <v>11873570.73</v>
      </c>
      <c r="P273" s="40">
        <f t="shared" si="125"/>
        <v>11873570.73</v>
      </c>
      <c r="Q273" s="40">
        <f t="shared" si="125"/>
        <v>-9.2086338554509005E-10</v>
      </c>
      <c r="R273" s="40">
        <f t="shared" si="125"/>
        <v>11887543.560000001</v>
      </c>
      <c r="S273" s="40">
        <f t="shared" si="125"/>
        <v>0</v>
      </c>
      <c r="T273" s="40">
        <f t="shared" si="125"/>
        <v>0</v>
      </c>
      <c r="U273" s="40">
        <f t="shared" si="125"/>
        <v>0</v>
      </c>
      <c r="V273" s="40">
        <f t="shared" si="125"/>
        <v>0</v>
      </c>
      <c r="W273" s="40">
        <f t="shared" si="125"/>
        <v>11873570.73</v>
      </c>
      <c r="X273" s="40">
        <f t="shared" si="125"/>
        <v>-9.2086338554509005E-10</v>
      </c>
    </row>
    <row r="274" spans="1:24" ht="15.6" hidden="1" customHeight="1" outlineLevel="5" x14ac:dyDescent="0.25">
      <c r="A274" s="39" t="s">
        <v>1216</v>
      </c>
      <c r="B274" s="39" t="s">
        <v>2197</v>
      </c>
      <c r="C274" s="39" t="s">
        <v>1146</v>
      </c>
      <c r="D274" s="39" t="s">
        <v>1217</v>
      </c>
      <c r="E274" s="39" t="s">
        <v>1218</v>
      </c>
      <c r="F274" s="39" t="s">
        <v>2256</v>
      </c>
      <c r="G274" s="39" t="s">
        <v>1220</v>
      </c>
      <c r="H274" s="39" t="s">
        <v>2256</v>
      </c>
      <c r="I274" s="39" t="s">
        <v>2287</v>
      </c>
      <c r="J274" s="39" t="s">
        <v>2288</v>
      </c>
      <c r="K274" s="39" t="s">
        <v>2289</v>
      </c>
      <c r="L274" s="39" t="s">
        <v>2288</v>
      </c>
      <c r="M274" s="39" t="s">
        <v>2290</v>
      </c>
      <c r="N274" s="40">
        <v>1991846.5</v>
      </c>
      <c r="O274" s="40">
        <v>1956531.28</v>
      </c>
      <c r="P274" s="40">
        <v>1956531.28</v>
      </c>
      <c r="Q274" s="40">
        <v>-1.13686837721616E-10</v>
      </c>
      <c r="R274" s="40">
        <v>1991846.5</v>
      </c>
      <c r="S274" s="40">
        <v>0</v>
      </c>
      <c r="T274" s="40">
        <v>0</v>
      </c>
      <c r="U274" s="40">
        <v>0</v>
      </c>
      <c r="V274" s="40">
        <v>0</v>
      </c>
      <c r="W274" s="40">
        <v>1956531.28</v>
      </c>
      <c r="X274" s="40">
        <v>-1.13686837721616E-10</v>
      </c>
    </row>
    <row r="275" spans="1:24" ht="15.6" hidden="1" customHeight="1" outlineLevel="4" x14ac:dyDescent="0.25">
      <c r="J275" s="41" t="s">
        <v>2291</v>
      </c>
      <c r="N275" s="40">
        <f t="shared" ref="N275:X275" si="126">SUBTOTAL(9,N274:N274)</f>
        <v>1991846.5</v>
      </c>
      <c r="O275" s="40">
        <f t="shared" si="126"/>
        <v>1956531.28</v>
      </c>
      <c r="P275" s="40">
        <f t="shared" si="126"/>
        <v>1956531.28</v>
      </c>
      <c r="Q275" s="40">
        <f t="shared" si="126"/>
        <v>-1.13686837721616E-10</v>
      </c>
      <c r="R275" s="40">
        <f t="shared" si="126"/>
        <v>1991846.5</v>
      </c>
      <c r="S275" s="40">
        <f t="shared" si="126"/>
        <v>0</v>
      </c>
      <c r="T275" s="40">
        <f t="shared" si="126"/>
        <v>0</v>
      </c>
      <c r="U275" s="40">
        <f t="shared" si="126"/>
        <v>0</v>
      </c>
      <c r="V275" s="40">
        <f t="shared" si="126"/>
        <v>0</v>
      </c>
      <c r="W275" s="40">
        <f t="shared" si="126"/>
        <v>1956531.28</v>
      </c>
      <c r="X275" s="40">
        <f t="shared" si="126"/>
        <v>-1.13686837721616E-10</v>
      </c>
    </row>
    <row r="276" spans="1:24" ht="15.6" hidden="1" customHeight="1" outlineLevel="5" x14ac:dyDescent="0.25">
      <c r="A276" s="39" t="s">
        <v>1216</v>
      </c>
      <c r="B276" s="39" t="s">
        <v>2197</v>
      </c>
      <c r="C276" s="39" t="s">
        <v>1146</v>
      </c>
      <c r="D276" s="39" t="s">
        <v>1217</v>
      </c>
      <c r="E276" s="39" t="s">
        <v>1218</v>
      </c>
      <c r="F276" s="39" t="s">
        <v>2256</v>
      </c>
      <c r="G276" s="39" t="s">
        <v>1220</v>
      </c>
      <c r="H276" s="39" t="s">
        <v>2256</v>
      </c>
      <c r="I276" s="39" t="s">
        <v>2292</v>
      </c>
      <c r="J276" s="39" t="s">
        <v>2293</v>
      </c>
      <c r="K276" s="39" t="s">
        <v>2294</v>
      </c>
      <c r="L276" s="39" t="s">
        <v>2293</v>
      </c>
      <c r="M276" s="39" t="s">
        <v>2295</v>
      </c>
      <c r="N276" s="40">
        <v>119537.15</v>
      </c>
      <c r="O276" s="40">
        <v>113695.7</v>
      </c>
      <c r="P276" s="40">
        <v>113695.7</v>
      </c>
      <c r="Q276" s="40">
        <v>0</v>
      </c>
      <c r="R276" s="40">
        <v>119537.15</v>
      </c>
      <c r="S276" s="40">
        <v>0</v>
      </c>
      <c r="T276" s="40">
        <v>0</v>
      </c>
      <c r="U276" s="40">
        <v>0</v>
      </c>
      <c r="V276" s="40">
        <v>0</v>
      </c>
      <c r="W276" s="40">
        <v>113695.7</v>
      </c>
      <c r="X276" s="40">
        <v>0</v>
      </c>
    </row>
    <row r="277" spans="1:24" ht="15.6" hidden="1" customHeight="1" outlineLevel="4" x14ac:dyDescent="0.25">
      <c r="J277" s="41" t="s">
        <v>2296</v>
      </c>
      <c r="N277" s="40">
        <f t="shared" ref="N277:X277" si="127">SUBTOTAL(9,N276:N276)</f>
        <v>119537.15</v>
      </c>
      <c r="O277" s="40">
        <f t="shared" si="127"/>
        <v>113695.7</v>
      </c>
      <c r="P277" s="40">
        <f t="shared" si="127"/>
        <v>113695.7</v>
      </c>
      <c r="Q277" s="40">
        <f t="shared" si="127"/>
        <v>0</v>
      </c>
      <c r="R277" s="40">
        <f t="shared" si="127"/>
        <v>119537.15</v>
      </c>
      <c r="S277" s="40">
        <f t="shared" si="127"/>
        <v>0</v>
      </c>
      <c r="T277" s="40">
        <f t="shared" si="127"/>
        <v>0</v>
      </c>
      <c r="U277" s="40">
        <f t="shared" si="127"/>
        <v>0</v>
      </c>
      <c r="V277" s="40">
        <f t="shared" si="127"/>
        <v>0</v>
      </c>
      <c r="W277" s="40">
        <f t="shared" si="127"/>
        <v>113695.7</v>
      </c>
      <c r="X277" s="40">
        <f t="shared" si="127"/>
        <v>0</v>
      </c>
    </row>
    <row r="278" spans="1:24" ht="15.6" hidden="1" customHeight="1" outlineLevel="5" x14ac:dyDescent="0.25">
      <c r="A278" s="39" t="s">
        <v>1216</v>
      </c>
      <c r="B278" s="39" t="s">
        <v>2197</v>
      </c>
      <c r="C278" s="39" t="s">
        <v>1146</v>
      </c>
      <c r="D278" s="39" t="s">
        <v>1217</v>
      </c>
      <c r="E278" s="39" t="s">
        <v>1218</v>
      </c>
      <c r="F278" s="39" t="s">
        <v>2256</v>
      </c>
      <c r="G278" s="39" t="s">
        <v>1220</v>
      </c>
      <c r="H278" s="39" t="s">
        <v>2256</v>
      </c>
      <c r="I278" s="39" t="s">
        <v>2297</v>
      </c>
      <c r="J278" s="39" t="s">
        <v>2298</v>
      </c>
      <c r="K278" s="39" t="s">
        <v>2299</v>
      </c>
      <c r="L278" s="39" t="s">
        <v>2298</v>
      </c>
      <c r="M278" s="39" t="s">
        <v>2300</v>
      </c>
      <c r="N278" s="40">
        <v>0</v>
      </c>
      <c r="O278" s="40">
        <v>0</v>
      </c>
      <c r="P278" s="40">
        <v>0</v>
      </c>
      <c r="Q278" s="40">
        <v>0</v>
      </c>
      <c r="R278" s="40">
        <v>0</v>
      </c>
      <c r="S278" s="40">
        <v>0</v>
      </c>
      <c r="T278" s="40">
        <v>0</v>
      </c>
      <c r="U278" s="40">
        <v>0</v>
      </c>
      <c r="V278" s="40">
        <v>0</v>
      </c>
      <c r="W278" s="40">
        <v>0</v>
      </c>
      <c r="X278" s="40">
        <v>0</v>
      </c>
    </row>
    <row r="279" spans="1:24" ht="15.6" hidden="1" customHeight="1" outlineLevel="4" x14ac:dyDescent="0.25">
      <c r="J279" s="41" t="s">
        <v>2301</v>
      </c>
      <c r="N279" s="40">
        <f t="shared" ref="N279:X279" si="128">SUBTOTAL(9,N278:N278)</f>
        <v>0</v>
      </c>
      <c r="O279" s="40">
        <f t="shared" si="128"/>
        <v>0</v>
      </c>
      <c r="P279" s="40">
        <f t="shared" si="128"/>
        <v>0</v>
      </c>
      <c r="Q279" s="40">
        <f t="shared" si="128"/>
        <v>0</v>
      </c>
      <c r="R279" s="40">
        <f t="shared" si="128"/>
        <v>0</v>
      </c>
      <c r="S279" s="40">
        <f t="shared" si="128"/>
        <v>0</v>
      </c>
      <c r="T279" s="40">
        <f t="shared" si="128"/>
        <v>0</v>
      </c>
      <c r="U279" s="40">
        <f t="shared" si="128"/>
        <v>0</v>
      </c>
      <c r="V279" s="40">
        <f t="shared" si="128"/>
        <v>0</v>
      </c>
      <c r="W279" s="40">
        <f t="shared" si="128"/>
        <v>0</v>
      </c>
      <c r="X279" s="40">
        <f t="shared" si="128"/>
        <v>0</v>
      </c>
    </row>
    <row r="280" spans="1:24" ht="15.6" hidden="1" customHeight="1" outlineLevel="5" x14ac:dyDescent="0.25">
      <c r="A280" s="39" t="s">
        <v>1216</v>
      </c>
      <c r="B280" s="39" t="s">
        <v>2197</v>
      </c>
      <c r="C280" s="39" t="s">
        <v>1146</v>
      </c>
      <c r="D280" s="39" t="s">
        <v>1217</v>
      </c>
      <c r="E280" s="39" t="s">
        <v>1218</v>
      </c>
      <c r="F280" s="39" t="s">
        <v>2256</v>
      </c>
      <c r="G280" s="39" t="s">
        <v>1220</v>
      </c>
      <c r="H280" s="39" t="s">
        <v>2256</v>
      </c>
      <c r="I280" s="39" t="s">
        <v>2302</v>
      </c>
      <c r="J280" s="39" t="s">
        <v>2303</v>
      </c>
      <c r="K280" s="39" t="s">
        <v>2304</v>
      </c>
      <c r="L280" s="39" t="s">
        <v>2303</v>
      </c>
      <c r="M280" s="39" t="s">
        <v>2305</v>
      </c>
      <c r="N280" s="40">
        <v>455773.15</v>
      </c>
      <c r="O280" s="40">
        <v>455773.15</v>
      </c>
      <c r="P280" s="40">
        <v>455773.15</v>
      </c>
      <c r="Q280" s="40">
        <v>0</v>
      </c>
      <c r="R280" s="40">
        <v>455773.15</v>
      </c>
      <c r="S280" s="40">
        <v>21459.4</v>
      </c>
      <c r="T280" s="40">
        <v>0</v>
      </c>
      <c r="U280" s="40">
        <v>21459.4</v>
      </c>
      <c r="V280" s="40">
        <v>0</v>
      </c>
      <c r="W280" s="40">
        <v>477232.55</v>
      </c>
      <c r="X280" s="40">
        <v>0</v>
      </c>
    </row>
    <row r="281" spans="1:24" ht="15.6" hidden="1" customHeight="1" outlineLevel="4" x14ac:dyDescent="0.25">
      <c r="J281" s="41" t="s">
        <v>2306</v>
      </c>
      <c r="N281" s="40">
        <f t="shared" ref="N281:X281" si="129">SUBTOTAL(9,N280:N280)</f>
        <v>455773.15</v>
      </c>
      <c r="O281" s="40">
        <f t="shared" si="129"/>
        <v>455773.15</v>
      </c>
      <c r="P281" s="40">
        <f t="shared" si="129"/>
        <v>455773.15</v>
      </c>
      <c r="Q281" s="40">
        <f t="shared" si="129"/>
        <v>0</v>
      </c>
      <c r="R281" s="40">
        <f t="shared" si="129"/>
        <v>455773.15</v>
      </c>
      <c r="S281" s="40">
        <f t="shared" si="129"/>
        <v>21459.4</v>
      </c>
      <c r="T281" s="40">
        <f t="shared" si="129"/>
        <v>0</v>
      </c>
      <c r="U281" s="40">
        <f t="shared" si="129"/>
        <v>21459.4</v>
      </c>
      <c r="V281" s="40">
        <f t="shared" si="129"/>
        <v>0</v>
      </c>
      <c r="W281" s="40">
        <f t="shared" si="129"/>
        <v>477232.55</v>
      </c>
      <c r="X281" s="40">
        <f t="shared" si="129"/>
        <v>0</v>
      </c>
    </row>
    <row r="282" spans="1:24" ht="15.6" hidden="1" customHeight="1" outlineLevel="5" x14ac:dyDescent="0.25">
      <c r="A282" s="39" t="s">
        <v>1216</v>
      </c>
      <c r="B282" s="39" t="s">
        <v>2197</v>
      </c>
      <c r="C282" s="39" t="s">
        <v>1146</v>
      </c>
      <c r="D282" s="39" t="s">
        <v>1217</v>
      </c>
      <c r="E282" s="39" t="s">
        <v>1218</v>
      </c>
      <c r="F282" s="39" t="s">
        <v>2256</v>
      </c>
      <c r="G282" s="39" t="s">
        <v>1220</v>
      </c>
      <c r="H282" s="39" t="s">
        <v>2256</v>
      </c>
      <c r="I282" s="39" t="s">
        <v>2307</v>
      </c>
      <c r="J282" s="39" t="s">
        <v>2308</v>
      </c>
      <c r="K282" s="39" t="s">
        <v>2309</v>
      </c>
      <c r="L282" s="39" t="s">
        <v>2308</v>
      </c>
      <c r="M282" s="39" t="s">
        <v>2310</v>
      </c>
      <c r="N282" s="40">
        <v>10882.67</v>
      </c>
      <c r="O282" s="40">
        <v>5210.1000000000004</v>
      </c>
      <c r="P282" s="40">
        <v>4519.3500000000004</v>
      </c>
      <c r="Q282" s="40">
        <v>690.75</v>
      </c>
      <c r="R282" s="40">
        <v>10882.67</v>
      </c>
      <c r="S282" s="40">
        <v>729246.9</v>
      </c>
      <c r="T282" s="40">
        <v>0</v>
      </c>
      <c r="U282" s="40">
        <v>0</v>
      </c>
      <c r="V282" s="40">
        <v>729246.9</v>
      </c>
      <c r="W282" s="40">
        <v>4519.3500000000004</v>
      </c>
      <c r="X282" s="40">
        <v>729937.65</v>
      </c>
    </row>
    <row r="283" spans="1:24" ht="15.6" hidden="1" customHeight="1" outlineLevel="4" x14ac:dyDescent="0.25">
      <c r="J283" s="41" t="s">
        <v>2311</v>
      </c>
      <c r="N283" s="40">
        <f t="shared" ref="N283:X283" si="130">SUBTOTAL(9,N282:N282)</f>
        <v>10882.67</v>
      </c>
      <c r="O283" s="40">
        <f t="shared" si="130"/>
        <v>5210.1000000000004</v>
      </c>
      <c r="P283" s="40">
        <f t="shared" si="130"/>
        <v>4519.3500000000004</v>
      </c>
      <c r="Q283" s="40">
        <f t="shared" si="130"/>
        <v>690.75</v>
      </c>
      <c r="R283" s="40">
        <f t="shared" si="130"/>
        <v>10882.67</v>
      </c>
      <c r="S283" s="40">
        <f t="shared" si="130"/>
        <v>729246.9</v>
      </c>
      <c r="T283" s="40">
        <f t="shared" si="130"/>
        <v>0</v>
      </c>
      <c r="U283" s="40">
        <f t="shared" si="130"/>
        <v>0</v>
      </c>
      <c r="V283" s="40">
        <f t="shared" si="130"/>
        <v>729246.9</v>
      </c>
      <c r="W283" s="40">
        <f t="shared" si="130"/>
        <v>4519.3500000000004</v>
      </c>
      <c r="X283" s="40">
        <f t="shared" si="130"/>
        <v>729937.65</v>
      </c>
    </row>
    <row r="284" spans="1:24" ht="15.6" hidden="1" customHeight="1" outlineLevel="5" x14ac:dyDescent="0.25">
      <c r="A284" s="39" t="s">
        <v>1216</v>
      </c>
      <c r="B284" s="39" t="s">
        <v>2197</v>
      </c>
      <c r="C284" s="39" t="s">
        <v>1146</v>
      </c>
      <c r="D284" s="39" t="s">
        <v>1217</v>
      </c>
      <c r="E284" s="39" t="s">
        <v>1218</v>
      </c>
      <c r="F284" s="39" t="s">
        <v>2256</v>
      </c>
      <c r="G284" s="39" t="s">
        <v>1220</v>
      </c>
      <c r="H284" s="39" t="s">
        <v>2256</v>
      </c>
      <c r="I284" s="39" t="s">
        <v>2312</v>
      </c>
      <c r="J284" s="39" t="s">
        <v>2313</v>
      </c>
      <c r="K284" s="39" t="s">
        <v>2314</v>
      </c>
      <c r="L284" s="39" t="s">
        <v>2315</v>
      </c>
      <c r="M284" s="39" t="s">
        <v>2316</v>
      </c>
      <c r="N284" s="40">
        <v>20362.71</v>
      </c>
      <c r="O284" s="40">
        <v>20362.71</v>
      </c>
      <c r="P284" s="40">
        <v>2670.26</v>
      </c>
      <c r="Q284" s="40">
        <v>17692.45</v>
      </c>
      <c r="R284" s="40">
        <v>20362.71</v>
      </c>
      <c r="S284" s="40">
        <v>186658.65</v>
      </c>
      <c r="T284" s="40">
        <v>0</v>
      </c>
      <c r="U284" s="40">
        <v>9500</v>
      </c>
      <c r="V284" s="40">
        <v>177158.65</v>
      </c>
      <c r="W284" s="40">
        <v>12170.26</v>
      </c>
      <c r="X284" s="40">
        <v>194851.1</v>
      </c>
    </row>
    <row r="285" spans="1:24" ht="15.6" hidden="1" customHeight="1" outlineLevel="5" x14ac:dyDescent="0.25">
      <c r="A285" s="39" t="s">
        <v>1216</v>
      </c>
      <c r="B285" s="39" t="s">
        <v>2197</v>
      </c>
      <c r="C285" s="39" t="s">
        <v>1146</v>
      </c>
      <c r="D285" s="39" t="s">
        <v>1217</v>
      </c>
      <c r="E285" s="39" t="s">
        <v>1218</v>
      </c>
      <c r="F285" s="39" t="s">
        <v>2256</v>
      </c>
      <c r="G285" s="39" t="s">
        <v>1220</v>
      </c>
      <c r="H285" s="39" t="s">
        <v>2256</v>
      </c>
      <c r="I285" s="39" t="s">
        <v>2312</v>
      </c>
      <c r="J285" s="39" t="s">
        <v>2313</v>
      </c>
      <c r="K285" s="39" t="s">
        <v>2317</v>
      </c>
      <c r="L285" s="39" t="s">
        <v>1271</v>
      </c>
      <c r="M285" s="39" t="s">
        <v>1272</v>
      </c>
      <c r="N285" s="40">
        <v>50000</v>
      </c>
      <c r="O285" s="40">
        <v>45756.2</v>
      </c>
      <c r="P285" s="40">
        <v>45756.2</v>
      </c>
      <c r="Q285" s="40">
        <v>3.6379788070917101E-12</v>
      </c>
      <c r="R285" s="40">
        <v>50000</v>
      </c>
      <c r="S285" s="40">
        <v>56367.43</v>
      </c>
      <c r="T285" s="40">
        <v>0</v>
      </c>
      <c r="U285" s="40">
        <v>311.7</v>
      </c>
      <c r="V285" s="40">
        <v>56055.73</v>
      </c>
      <c r="W285" s="40">
        <v>46067.9</v>
      </c>
      <c r="X285" s="40">
        <v>56055.73</v>
      </c>
    </row>
    <row r="286" spans="1:24" ht="15.6" hidden="1" customHeight="1" outlineLevel="5" x14ac:dyDescent="0.25">
      <c r="A286" s="39" t="s">
        <v>1216</v>
      </c>
      <c r="B286" s="39" t="s">
        <v>2197</v>
      </c>
      <c r="C286" s="39" t="s">
        <v>1146</v>
      </c>
      <c r="D286" s="39" t="s">
        <v>1217</v>
      </c>
      <c r="E286" s="39" t="s">
        <v>1218</v>
      </c>
      <c r="F286" s="39" t="s">
        <v>2256</v>
      </c>
      <c r="G286" s="39" t="s">
        <v>1220</v>
      </c>
      <c r="H286" s="39" t="s">
        <v>2256</v>
      </c>
      <c r="I286" s="39" t="s">
        <v>2312</v>
      </c>
      <c r="J286" s="39" t="s">
        <v>2313</v>
      </c>
      <c r="K286" s="39" t="s">
        <v>2318</v>
      </c>
      <c r="L286" s="39" t="s">
        <v>2319</v>
      </c>
      <c r="M286" s="39" t="s">
        <v>2320</v>
      </c>
      <c r="N286" s="40">
        <v>5723388.9299999997</v>
      </c>
      <c r="O286" s="40">
        <v>5687690.4000000004</v>
      </c>
      <c r="P286" s="40">
        <v>918737.53</v>
      </c>
      <c r="Q286" s="40">
        <v>4768952.87</v>
      </c>
      <c r="R286" s="40">
        <v>1077284.74</v>
      </c>
      <c r="S286" s="40">
        <v>1060267.1399999999</v>
      </c>
      <c r="T286" s="40">
        <v>0</v>
      </c>
      <c r="U286" s="40">
        <v>129093.62</v>
      </c>
      <c r="V286" s="40">
        <v>931173.52</v>
      </c>
      <c r="W286" s="40">
        <v>1047831.15</v>
      </c>
      <c r="X286" s="40">
        <v>5700126.3899999997</v>
      </c>
    </row>
    <row r="287" spans="1:24" ht="15.6" hidden="1" customHeight="1" outlineLevel="5" x14ac:dyDescent="0.25">
      <c r="A287" s="39" t="s">
        <v>1216</v>
      </c>
      <c r="B287" s="39" t="s">
        <v>2197</v>
      </c>
      <c r="C287" s="39" t="s">
        <v>1146</v>
      </c>
      <c r="D287" s="39" t="s">
        <v>1217</v>
      </c>
      <c r="E287" s="39" t="s">
        <v>1218</v>
      </c>
      <c r="F287" s="39" t="s">
        <v>2256</v>
      </c>
      <c r="G287" s="39" t="s">
        <v>1220</v>
      </c>
      <c r="H287" s="39" t="s">
        <v>2256</v>
      </c>
      <c r="I287" s="39" t="s">
        <v>2312</v>
      </c>
      <c r="J287" s="39" t="s">
        <v>2313</v>
      </c>
      <c r="K287" s="39" t="s">
        <v>2321</v>
      </c>
      <c r="L287" s="39" t="s">
        <v>1276</v>
      </c>
      <c r="M287" s="39" t="s">
        <v>2322</v>
      </c>
      <c r="N287" s="40">
        <v>0</v>
      </c>
      <c r="O287" s="40">
        <v>0</v>
      </c>
      <c r="P287" s="40">
        <v>0</v>
      </c>
      <c r="Q287" s="40">
        <v>0</v>
      </c>
      <c r="R287" s="40">
        <v>0</v>
      </c>
      <c r="S287" s="40">
        <v>1430716.52</v>
      </c>
      <c r="T287" s="40">
        <v>53509.279999999999</v>
      </c>
      <c r="U287" s="40">
        <v>31731.42</v>
      </c>
      <c r="V287" s="40">
        <v>1345475.82</v>
      </c>
      <c r="W287" s="40">
        <v>31731.42</v>
      </c>
      <c r="X287" s="40">
        <v>1345475.82</v>
      </c>
    </row>
    <row r="288" spans="1:24" ht="15.6" hidden="1" customHeight="1" outlineLevel="4" x14ac:dyDescent="0.25">
      <c r="J288" s="41" t="s">
        <v>2323</v>
      </c>
      <c r="N288" s="40">
        <f t="shared" ref="N288:X288" si="131">SUBTOTAL(9,N284:N287)</f>
        <v>5793751.6399999997</v>
      </c>
      <c r="O288" s="40">
        <f t="shared" si="131"/>
        <v>5753809.3100000005</v>
      </c>
      <c r="P288" s="40">
        <f t="shared" si="131"/>
        <v>967163.99</v>
      </c>
      <c r="Q288" s="40">
        <f t="shared" si="131"/>
        <v>4786645.32</v>
      </c>
      <c r="R288" s="40">
        <f t="shared" si="131"/>
        <v>1147647.45</v>
      </c>
      <c r="S288" s="40">
        <f t="shared" si="131"/>
        <v>2734009.74</v>
      </c>
      <c r="T288" s="40">
        <f t="shared" si="131"/>
        <v>53509.279999999999</v>
      </c>
      <c r="U288" s="40">
        <f t="shared" si="131"/>
        <v>170636.74</v>
      </c>
      <c r="V288" s="40">
        <f t="shared" si="131"/>
        <v>2509863.7199999997</v>
      </c>
      <c r="W288" s="40">
        <f t="shared" si="131"/>
        <v>1137800.73</v>
      </c>
      <c r="X288" s="40">
        <f t="shared" si="131"/>
        <v>7296509.04</v>
      </c>
    </row>
    <row r="289" spans="4:24" ht="15.6" hidden="1" customHeight="1" outlineLevel="3" x14ac:dyDescent="0.25">
      <c r="H289" s="41" t="s">
        <v>2324</v>
      </c>
      <c r="N289" s="40">
        <f t="shared" ref="N289:X289" si="132">SUBTOTAL(9,N263:N287)</f>
        <v>76931385.840000004</v>
      </c>
      <c r="O289" s="40">
        <f t="shared" si="132"/>
        <v>76391783.980000004</v>
      </c>
      <c r="P289" s="40">
        <f t="shared" si="132"/>
        <v>71552871.99000001</v>
      </c>
      <c r="Q289" s="40">
        <f t="shared" si="132"/>
        <v>4838911.9899999956</v>
      </c>
      <c r="R289" s="40">
        <f t="shared" si="132"/>
        <v>72285281.650000006</v>
      </c>
      <c r="S289" s="40">
        <f t="shared" si="132"/>
        <v>3513868.33</v>
      </c>
      <c r="T289" s="40">
        <f t="shared" si="132"/>
        <v>53509.279999999999</v>
      </c>
      <c r="U289" s="40">
        <f t="shared" si="132"/>
        <v>213315.20999999996</v>
      </c>
      <c r="V289" s="40">
        <f t="shared" si="132"/>
        <v>3247043.84</v>
      </c>
      <c r="W289" s="40">
        <f t="shared" si="132"/>
        <v>71766187.200000018</v>
      </c>
      <c r="X289" s="40">
        <f t="shared" si="132"/>
        <v>8085955.8299999963</v>
      </c>
    </row>
    <row r="290" spans="4:24" ht="15.6" hidden="1" customHeight="1" outlineLevel="2" x14ac:dyDescent="0.25">
      <c r="F290" s="41" t="s">
        <v>2324</v>
      </c>
      <c r="N290" s="40">
        <f t="shared" ref="N290:X290" si="133">SUBTOTAL(9,N263:N287)</f>
        <v>76931385.840000004</v>
      </c>
      <c r="O290" s="40">
        <f t="shared" si="133"/>
        <v>76391783.980000004</v>
      </c>
      <c r="P290" s="40">
        <f t="shared" si="133"/>
        <v>71552871.99000001</v>
      </c>
      <c r="Q290" s="40">
        <f t="shared" si="133"/>
        <v>4838911.9899999956</v>
      </c>
      <c r="R290" s="40">
        <f t="shared" si="133"/>
        <v>72285281.650000006</v>
      </c>
      <c r="S290" s="40">
        <f t="shared" si="133"/>
        <v>3513868.33</v>
      </c>
      <c r="T290" s="40">
        <f t="shared" si="133"/>
        <v>53509.279999999999</v>
      </c>
      <c r="U290" s="40">
        <f t="shared" si="133"/>
        <v>213315.20999999996</v>
      </c>
      <c r="V290" s="40">
        <f t="shared" si="133"/>
        <v>3247043.84</v>
      </c>
      <c r="W290" s="40">
        <f t="shared" si="133"/>
        <v>71766187.200000018</v>
      </c>
      <c r="X290" s="40">
        <f t="shared" si="133"/>
        <v>8085955.8299999963</v>
      </c>
    </row>
    <row r="291" spans="4:24" ht="15.6" hidden="1" customHeight="1" outlineLevel="1" x14ac:dyDescent="0.25">
      <c r="D291" s="41" t="s">
        <v>1284</v>
      </c>
      <c r="N291" s="40">
        <f t="shared" ref="N291:X291" si="134">SUBTOTAL(9,N263:N287)</f>
        <v>76931385.840000004</v>
      </c>
      <c r="O291" s="40">
        <f t="shared" si="134"/>
        <v>76391783.980000004</v>
      </c>
      <c r="P291" s="40">
        <f t="shared" si="134"/>
        <v>71552871.99000001</v>
      </c>
      <c r="Q291" s="40">
        <f t="shared" si="134"/>
        <v>4838911.9899999956</v>
      </c>
      <c r="R291" s="40">
        <f t="shared" si="134"/>
        <v>72285281.650000006</v>
      </c>
      <c r="S291" s="40">
        <f t="shared" si="134"/>
        <v>3513868.33</v>
      </c>
      <c r="T291" s="40">
        <f t="shared" si="134"/>
        <v>53509.279999999999</v>
      </c>
      <c r="U291" s="40">
        <f t="shared" si="134"/>
        <v>213315.20999999996</v>
      </c>
      <c r="V291" s="40">
        <f t="shared" si="134"/>
        <v>3247043.84</v>
      </c>
      <c r="W291" s="40">
        <f t="shared" si="134"/>
        <v>71766187.200000018</v>
      </c>
      <c r="X291" s="40">
        <f t="shared" si="134"/>
        <v>8085955.8299999963</v>
      </c>
    </row>
    <row r="292" spans="4:24" ht="15.6" customHeight="1" collapsed="1" x14ac:dyDescent="0.25">
      <c r="D292" s="41" t="s">
        <v>1285</v>
      </c>
      <c r="N292" s="40">
        <f t="shared" ref="N292:X292" si="135">SUBTOTAL(9,N3:N287)</f>
        <v>586867934.6099999</v>
      </c>
      <c r="O292" s="40">
        <f t="shared" si="135"/>
        <v>555271954.34999979</v>
      </c>
      <c r="P292" s="40">
        <f t="shared" si="135"/>
        <v>464458710.42000002</v>
      </c>
      <c r="Q292" s="40">
        <f t="shared" si="135"/>
        <v>90813243.930000037</v>
      </c>
      <c r="R292" s="40">
        <f t="shared" si="135"/>
        <v>531976154.96999979</v>
      </c>
      <c r="S292" s="40">
        <f t="shared" si="135"/>
        <v>125060310.6000001</v>
      </c>
      <c r="T292" s="40">
        <f t="shared" si="135"/>
        <v>5623848.54</v>
      </c>
      <c r="U292" s="40">
        <f t="shared" si="135"/>
        <v>59589258.860000014</v>
      </c>
      <c r="V292" s="40">
        <f t="shared" si="135"/>
        <v>59847203.199999996</v>
      </c>
      <c r="W292" s="40">
        <f t="shared" si="135"/>
        <v>524047969.27999973</v>
      </c>
      <c r="X292" s="40">
        <f t="shared" si="135"/>
        <v>150660447.13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ENTRATE</vt:lpstr>
      <vt:lpstr>USCITE</vt:lpstr>
      <vt:lpstr>Conto Economico 2023</vt:lpstr>
      <vt:lpstr>STATO PATRIMONIALE 2023</vt:lpstr>
      <vt:lpstr>RendicontoUsciteEnte_Matrice202</vt:lpstr>
      <vt:lpstr>RendicontoEntrateEnte_Matrice20</vt:lpstr>
      <vt:lpstr>ENTRATE!Area_stampa</vt:lpstr>
      <vt:lpstr>USCITE!Area_stampa</vt:lpstr>
      <vt:lpstr>RendicontoEntrateEnte_Matrice2023_Simulazione</vt:lpstr>
      <vt:lpstr>RendicontoUsciteEnte_Matrice2023_Simulazione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Luciana D'Aleo</cp:lastModifiedBy>
  <dcterms:created xsi:type="dcterms:W3CDTF">2024-03-25T11:39:13Z</dcterms:created>
  <dcterms:modified xsi:type="dcterms:W3CDTF">2024-08-09T14:17:03Z</dcterms:modified>
</cp:coreProperties>
</file>